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Spol. středisko Sever\Výtah\VZMR -stavba\Výkaz výměr\"/>
    </mc:Choice>
  </mc:AlternateContent>
  <bookViews>
    <workbookView xWindow="0" yWindow="0" windowWidth="20580" windowHeight="9384"/>
  </bookViews>
  <sheets>
    <sheet name="Rekapitulace stavby" sheetId="1" r:id="rId1"/>
    <sheet name="01 - Uzemnění a jímací so..." sheetId="2" r:id="rId2"/>
    <sheet name="02 - Silnoproudá elektroi..." sheetId="3" r:id="rId3"/>
    <sheet name="03 - Úprava v rozvaděči 2RH" sheetId="4" r:id="rId4"/>
    <sheet name="04 - Ostatní práce, revize" sheetId="5" r:id="rId5"/>
  </sheets>
  <definedNames>
    <definedName name="_xlnm._FilterDatabase" localSheetId="1" hidden="1">'01 - Uzemnění a jímací so...'!$C$117:$K$152</definedName>
    <definedName name="_xlnm._FilterDatabase" localSheetId="2" hidden="1">'02 - Silnoproudá elektroi...'!$C$119:$K$157</definedName>
    <definedName name="_xlnm._FilterDatabase" localSheetId="3" hidden="1">'03 - Úprava v rozvaděči 2RH'!$C$117:$K$125</definedName>
    <definedName name="_xlnm._FilterDatabase" localSheetId="4" hidden="1">'04 - Ostatní práce, revize'!$C$117:$K$128</definedName>
    <definedName name="_xlnm.Print_Titles" localSheetId="1">'01 - Uzemnění a jímací so...'!$117:$117</definedName>
    <definedName name="_xlnm.Print_Titles" localSheetId="2">'02 - Silnoproudá elektroi...'!$119:$119</definedName>
    <definedName name="_xlnm.Print_Titles" localSheetId="3">'03 - Úprava v rozvaděči 2RH'!$117:$117</definedName>
    <definedName name="_xlnm.Print_Titles" localSheetId="4">'04 - Ostatní práce, revize'!$117:$117</definedName>
    <definedName name="_xlnm.Print_Titles" localSheetId="0">'Rekapitulace stavby'!$92:$92</definedName>
    <definedName name="_xlnm.Print_Area" localSheetId="1">'01 - Uzemnění a jímací so...'!$C$4:$J$76,'01 - Uzemnění a jímací so...'!$C$82:$J$99,'01 - Uzemnění a jímací so...'!$C$105:$K$152</definedName>
    <definedName name="_xlnm.Print_Area" localSheetId="2">'02 - Silnoproudá elektroi...'!$C$4:$J$76,'02 - Silnoproudá elektroi...'!$C$82:$J$101,'02 - Silnoproudá elektroi...'!$C$107:$K$157</definedName>
    <definedName name="_xlnm.Print_Area" localSheetId="3">'03 - Úprava v rozvaděči 2RH'!$C$4:$J$76,'03 - Úprava v rozvaděči 2RH'!$C$82:$J$99,'03 - Úprava v rozvaděči 2RH'!$C$105:$K$125</definedName>
    <definedName name="_xlnm.Print_Area" localSheetId="4">'04 - Ostatní práce, revize'!$C$4:$J$76,'04 - Ostatní práce, revize'!$C$82:$J$99,'04 - Ostatní práce, revize'!$C$105:$K$128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8" i="5"/>
  <c r="BH128" i="5"/>
  <c r="BG128" i="5"/>
  <c r="BF128" i="5"/>
  <c r="T128" i="5"/>
  <c r="T127" i="5"/>
  <c r="R128" i="5"/>
  <c r="R127" i="5"/>
  <c r="P128" i="5"/>
  <c r="P127" i="5"/>
  <c r="BK128" i="5"/>
  <c r="BK127" i="5"/>
  <c r="J127" i="5" s="1"/>
  <c r="J98" i="5" s="1"/>
  <c r="J128" i="5"/>
  <c r="BE128" i="5" s="1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R125" i="5"/>
  <c r="P125" i="5"/>
  <c r="BK125" i="5"/>
  <c r="J125" i="5"/>
  <c r="BE125" i="5" s="1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T123" i="5"/>
  <c r="R123" i="5"/>
  <c r="P123" i="5"/>
  <c r="BK123" i="5"/>
  <c r="J123" i="5"/>
  <c r="BE123" i="5" s="1"/>
  <c r="BI122" i="5"/>
  <c r="BH122" i="5"/>
  <c r="F36" i="5" s="1"/>
  <c r="BC98" i="1" s="1"/>
  <c r="BG122" i="5"/>
  <c r="BF122" i="5"/>
  <c r="T122" i="5"/>
  <c r="R122" i="5"/>
  <c r="P122" i="5"/>
  <c r="BK122" i="5"/>
  <c r="J122" i="5"/>
  <c r="BE122" i="5"/>
  <c r="BI121" i="5"/>
  <c r="BH121" i="5"/>
  <c r="BG121" i="5"/>
  <c r="BF121" i="5"/>
  <c r="T121" i="5"/>
  <c r="R121" i="5"/>
  <c r="P121" i="5"/>
  <c r="BK121" i="5"/>
  <c r="J121" i="5"/>
  <c r="BE121" i="5" s="1"/>
  <c r="BI120" i="5"/>
  <c r="F37" i="5"/>
  <c r="BD98" i="1" s="1"/>
  <c r="BH120" i="5"/>
  <c r="BG120" i="5"/>
  <c r="F35" i="5" s="1"/>
  <c r="BB98" i="1" s="1"/>
  <c r="BF120" i="5"/>
  <c r="F34" i="5" s="1"/>
  <c r="BA98" i="1" s="1"/>
  <c r="T120" i="5"/>
  <c r="T119" i="5" s="1"/>
  <c r="T118" i="5" s="1"/>
  <c r="R120" i="5"/>
  <c r="R119" i="5" s="1"/>
  <c r="R118" i="5" s="1"/>
  <c r="P120" i="5"/>
  <c r="P119" i="5"/>
  <c r="P118" i="5" s="1"/>
  <c r="AU98" i="1" s="1"/>
  <c r="BK120" i="5"/>
  <c r="BK119" i="5"/>
  <c r="BK118" i="5" s="1"/>
  <c r="J118" i="5" s="1"/>
  <c r="J120" i="5"/>
  <c r="BE120" i="5"/>
  <c r="J114" i="5"/>
  <c r="F112" i="5"/>
  <c r="E110" i="5"/>
  <c r="J91" i="5"/>
  <c r="F89" i="5"/>
  <c r="E87" i="5"/>
  <c r="J24" i="5"/>
  <c r="E24" i="5"/>
  <c r="J115" i="5" s="1"/>
  <c r="J92" i="5"/>
  <c r="J23" i="5"/>
  <c r="J18" i="5"/>
  <c r="E18" i="5"/>
  <c r="F115" i="5"/>
  <c r="F92" i="5"/>
  <c r="J17" i="5"/>
  <c r="J15" i="5"/>
  <c r="E15" i="5"/>
  <c r="F91" i="5" s="1"/>
  <c r="J14" i="5"/>
  <c r="J12" i="5"/>
  <c r="J89" i="5" s="1"/>
  <c r="E7" i="5"/>
  <c r="E85" i="5" s="1"/>
  <c r="E108" i="5"/>
  <c r="J37" i="4"/>
  <c r="J36" i="4"/>
  <c r="AY97" i="1"/>
  <c r="J35" i="4"/>
  <c r="AX97" i="1"/>
  <c r="BI125" i="4"/>
  <c r="BH125" i="4"/>
  <c r="BG125" i="4"/>
  <c r="BF125" i="4"/>
  <c r="T125" i="4"/>
  <c r="R125" i="4"/>
  <c r="R122" i="4" s="1"/>
  <c r="P125" i="4"/>
  <c r="BK125" i="4"/>
  <c r="J125" i="4"/>
  <c r="BE125" i="4"/>
  <c r="BI124" i="4"/>
  <c r="BH124" i="4"/>
  <c r="BG124" i="4"/>
  <c r="BF124" i="4"/>
  <c r="F34" i="4" s="1"/>
  <c r="BA97" i="1" s="1"/>
  <c r="T124" i="4"/>
  <c r="R124" i="4"/>
  <c r="P124" i="4"/>
  <c r="BK124" i="4"/>
  <c r="BK122" i="4" s="1"/>
  <c r="J122" i="4" s="1"/>
  <c r="J98" i="4" s="1"/>
  <c r="J124" i="4"/>
  <c r="BE124" i="4"/>
  <c r="BI123" i="4"/>
  <c r="BH123" i="4"/>
  <c r="BG123" i="4"/>
  <c r="BF123" i="4"/>
  <c r="T123" i="4"/>
  <c r="T122" i="4"/>
  <c r="R123" i="4"/>
  <c r="P123" i="4"/>
  <c r="P122" i="4"/>
  <c r="BK123" i="4"/>
  <c r="J123" i="4"/>
  <c r="BE123" i="4" s="1"/>
  <c r="BI121" i="4"/>
  <c r="BH121" i="4"/>
  <c r="BG121" i="4"/>
  <c r="BF121" i="4"/>
  <c r="T121" i="4"/>
  <c r="R121" i="4"/>
  <c r="R119" i="4" s="1"/>
  <c r="R118" i="4" s="1"/>
  <c r="P121" i="4"/>
  <c r="BK121" i="4"/>
  <c r="J121" i="4"/>
  <c r="BE121" i="4"/>
  <c r="BI120" i="4"/>
  <c r="F37" i="4" s="1"/>
  <c r="BD97" i="1" s="1"/>
  <c r="BH120" i="4"/>
  <c r="F36" i="4" s="1"/>
  <c r="BC97" i="1" s="1"/>
  <c r="BG120" i="4"/>
  <c r="F35" i="4"/>
  <c r="BB97" i="1" s="1"/>
  <c r="BF120" i="4"/>
  <c r="J34" i="4" s="1"/>
  <c r="AW97" i="1" s="1"/>
  <c r="T120" i="4"/>
  <c r="T119" i="4"/>
  <c r="T118" i="4" s="1"/>
  <c r="R120" i="4"/>
  <c r="P120" i="4"/>
  <c r="P119" i="4" s="1"/>
  <c r="P118" i="4" s="1"/>
  <c r="AU97" i="1" s="1"/>
  <c r="BK120" i="4"/>
  <c r="BK119" i="4" s="1"/>
  <c r="J119" i="4" s="1"/>
  <c r="J97" i="4" s="1"/>
  <c r="J120" i="4"/>
  <c r="BE120" i="4" s="1"/>
  <c r="J114" i="4"/>
  <c r="F112" i="4"/>
  <c r="E110" i="4"/>
  <c r="J91" i="4"/>
  <c r="F89" i="4"/>
  <c r="E87" i="4"/>
  <c r="J24" i="4"/>
  <c r="E24" i="4"/>
  <c r="J23" i="4"/>
  <c r="J18" i="4"/>
  <c r="E18" i="4"/>
  <c r="F115" i="4" s="1"/>
  <c r="J17" i="4"/>
  <c r="J15" i="4"/>
  <c r="E15" i="4"/>
  <c r="F114" i="4" s="1"/>
  <c r="F91" i="4"/>
  <c r="J14" i="4"/>
  <c r="J12" i="4"/>
  <c r="J112" i="4" s="1"/>
  <c r="J89" i="4"/>
  <c r="E7" i="4"/>
  <c r="E108" i="4" s="1"/>
  <c r="J37" i="3"/>
  <c r="J36" i="3"/>
  <c r="AY96" i="1" s="1"/>
  <c r="J35" i="3"/>
  <c r="AX96" i="1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T148" i="3"/>
  <c r="R149" i="3"/>
  <c r="P149" i="3"/>
  <c r="P148" i="3"/>
  <c r="BK149" i="3"/>
  <c r="J149" i="3"/>
  <c r="BE149" i="3" s="1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R143" i="3" s="1"/>
  <c r="P145" i="3"/>
  <c r="BK145" i="3"/>
  <c r="J145" i="3"/>
  <c r="BE145" i="3"/>
  <c r="BI144" i="3"/>
  <c r="BH144" i="3"/>
  <c r="BG144" i="3"/>
  <c r="BF144" i="3"/>
  <c r="T144" i="3"/>
  <c r="T143" i="3" s="1"/>
  <c r="R144" i="3"/>
  <c r="P144" i="3"/>
  <c r="P143" i="3" s="1"/>
  <c r="BK144" i="3"/>
  <c r="BK143" i="3"/>
  <c r="J143" i="3" s="1"/>
  <c r="J144" i="3"/>
  <c r="BE144" i="3"/>
  <c r="J99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R134" i="3" s="1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BK134" i="3" s="1"/>
  <c r="J134" i="3" s="1"/>
  <c r="J98" i="3" s="1"/>
  <c r="J136" i="3"/>
  <c r="BE136" i="3"/>
  <c r="BI135" i="3"/>
  <c r="BH135" i="3"/>
  <c r="BG135" i="3"/>
  <c r="BF135" i="3"/>
  <c r="T135" i="3"/>
  <c r="T134" i="3"/>
  <c r="R135" i="3"/>
  <c r="P135" i="3"/>
  <c r="P134" i="3"/>
  <c r="BK135" i="3"/>
  <c r="J135" i="3"/>
  <c r="BE135" i="3" s="1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/>
  <c r="BI122" i="3"/>
  <c r="F37" i="3" s="1"/>
  <c r="BD96" i="1" s="1"/>
  <c r="BH122" i="3"/>
  <c r="F36" i="3" s="1"/>
  <c r="BC96" i="1" s="1"/>
  <c r="BG122" i="3"/>
  <c r="F35" i="3"/>
  <c r="BB96" i="1" s="1"/>
  <c r="BF122" i="3"/>
  <c r="T122" i="3"/>
  <c r="T121" i="3"/>
  <c r="T120" i="3" s="1"/>
  <c r="R122" i="3"/>
  <c r="P122" i="3"/>
  <c r="P121" i="3" s="1"/>
  <c r="BK122" i="3"/>
  <c r="J122" i="3"/>
  <c r="BE122" i="3"/>
  <c r="J116" i="3"/>
  <c r="F114" i="3"/>
  <c r="E112" i="3"/>
  <c r="J91" i="3"/>
  <c r="F89" i="3"/>
  <c r="E87" i="3"/>
  <c r="J24" i="3"/>
  <c r="E24" i="3"/>
  <c r="J23" i="3"/>
  <c r="J18" i="3"/>
  <c r="E18" i="3"/>
  <c r="F117" i="3" s="1"/>
  <c r="J17" i="3"/>
  <c r="J15" i="3"/>
  <c r="E15" i="3"/>
  <c r="F116" i="3" s="1"/>
  <c r="F91" i="3"/>
  <c r="J14" i="3"/>
  <c r="J12" i="3"/>
  <c r="J114" i="3" s="1"/>
  <c r="J89" i="3"/>
  <c r="E7" i="3"/>
  <c r="E110" i="3" s="1"/>
  <c r="J37" i="2"/>
  <c r="J36" i="2"/>
  <c r="AY95" i="1" s="1"/>
  <c r="J35" i="2"/>
  <c r="AX95" i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R132" i="2" s="1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BK132" i="2" s="1"/>
  <c r="J132" i="2" s="1"/>
  <c r="J98" i="2" s="1"/>
  <c r="J134" i="2"/>
  <c r="BE134" i="2"/>
  <c r="BI133" i="2"/>
  <c r="BH133" i="2"/>
  <c r="BG133" i="2"/>
  <c r="BF133" i="2"/>
  <c r="T133" i="2"/>
  <c r="T132" i="2"/>
  <c r="R133" i="2"/>
  <c r="P133" i="2"/>
  <c r="P132" i="2"/>
  <c r="BK133" i="2"/>
  <c r="J133" i="2"/>
  <c r="BE133" i="2" s="1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F37" i="2" s="1"/>
  <c r="BD95" i="1" s="1"/>
  <c r="BD94" i="1" s="1"/>
  <c r="W33" i="1" s="1"/>
  <c r="BH120" i="2"/>
  <c r="BG120" i="2"/>
  <c r="F35" i="2"/>
  <c r="BB95" i="1" s="1"/>
  <c r="BB94" i="1" s="1"/>
  <c r="BF120" i="2"/>
  <c r="T120" i="2"/>
  <c r="T119" i="2"/>
  <c r="T118" i="2" s="1"/>
  <c r="R120" i="2"/>
  <c r="P120" i="2"/>
  <c r="P119" i="2" s="1"/>
  <c r="BK120" i="2"/>
  <c r="BK119" i="2" s="1"/>
  <c r="J119" i="2" s="1"/>
  <c r="J97" i="2" s="1"/>
  <c r="J120" i="2"/>
  <c r="BE120" i="2" s="1"/>
  <c r="J114" i="2"/>
  <c r="F112" i="2"/>
  <c r="E110" i="2"/>
  <c r="J91" i="2"/>
  <c r="F89" i="2"/>
  <c r="E87" i="2"/>
  <c r="J24" i="2"/>
  <c r="E24" i="2"/>
  <c r="J23" i="2"/>
  <c r="J18" i="2"/>
  <c r="E18" i="2"/>
  <c r="F115" i="2" s="1"/>
  <c r="J17" i="2"/>
  <c r="J15" i="2"/>
  <c r="E15" i="2"/>
  <c r="F114" i="2" s="1"/>
  <c r="F91" i="2"/>
  <c r="J14" i="2"/>
  <c r="J12" i="2"/>
  <c r="J112" i="2" s="1"/>
  <c r="J89" i="2"/>
  <c r="E7" i="2"/>
  <c r="E85" i="2" s="1"/>
  <c r="E108" i="2"/>
  <c r="AS94" i="1"/>
  <c r="L90" i="1"/>
  <c r="AM90" i="1"/>
  <c r="AM89" i="1"/>
  <c r="L89" i="1"/>
  <c r="AM87" i="1"/>
  <c r="L87" i="1"/>
  <c r="L85" i="1"/>
  <c r="L84" i="1"/>
  <c r="AX94" i="1" l="1"/>
  <c r="W31" i="1"/>
  <c r="BK118" i="2"/>
  <c r="J118" i="2" s="1"/>
  <c r="F36" i="2"/>
  <c r="BC95" i="1" s="1"/>
  <c r="BC94" i="1" s="1"/>
  <c r="P120" i="3"/>
  <c r="AU96" i="1" s="1"/>
  <c r="J33" i="4"/>
  <c r="AV97" i="1" s="1"/>
  <c r="AT97" i="1" s="1"/>
  <c r="F33" i="4"/>
  <c r="AZ97" i="1" s="1"/>
  <c r="F33" i="5"/>
  <c r="AZ98" i="1" s="1"/>
  <c r="J33" i="2"/>
  <c r="AV95" i="1" s="1"/>
  <c r="F33" i="2"/>
  <c r="AZ95" i="1" s="1"/>
  <c r="R119" i="2"/>
  <c r="R118" i="2" s="1"/>
  <c r="J34" i="2"/>
  <c r="AW95" i="1" s="1"/>
  <c r="F34" i="2"/>
  <c r="BA95" i="1" s="1"/>
  <c r="J33" i="3"/>
  <c r="AV96" i="1" s="1"/>
  <c r="BK121" i="3"/>
  <c r="J34" i="3"/>
  <c r="AW96" i="1" s="1"/>
  <c r="F34" i="3"/>
  <c r="BA96" i="1" s="1"/>
  <c r="R148" i="3"/>
  <c r="BK118" i="4"/>
  <c r="J118" i="4" s="1"/>
  <c r="J96" i="5"/>
  <c r="J30" i="5"/>
  <c r="J92" i="2"/>
  <c r="J115" i="2"/>
  <c r="J92" i="3"/>
  <c r="J117" i="3"/>
  <c r="P118" i="2"/>
  <c r="AU95" i="1" s="1"/>
  <c r="AU94" i="1" s="1"/>
  <c r="R121" i="3"/>
  <c r="R120" i="3" s="1"/>
  <c r="BK148" i="3"/>
  <c r="J148" i="3" s="1"/>
  <c r="J100" i="3" s="1"/>
  <c r="J92" i="4"/>
  <c r="J115" i="4"/>
  <c r="F33" i="3"/>
  <c r="AZ96" i="1" s="1"/>
  <c r="J112" i="5"/>
  <c r="F114" i="5"/>
  <c r="J33" i="5"/>
  <c r="AV98" i="1" s="1"/>
  <c r="J119" i="5"/>
  <c r="J97" i="5" s="1"/>
  <c r="J34" i="5"/>
  <c r="AW98" i="1" s="1"/>
  <c r="F92" i="2"/>
  <c r="E85" i="3"/>
  <c r="F92" i="3"/>
  <c r="E85" i="4"/>
  <c r="F92" i="4"/>
  <c r="AY94" i="1" l="1"/>
  <c r="W32" i="1"/>
  <c r="J96" i="4"/>
  <c r="J30" i="4"/>
  <c r="J121" i="3"/>
  <c r="J97" i="3" s="1"/>
  <c r="BK120" i="3"/>
  <c r="J120" i="3" s="1"/>
  <c r="J96" i="2"/>
  <c r="J30" i="2"/>
  <c r="AT98" i="1"/>
  <c r="AT96" i="1"/>
  <c r="AZ94" i="1"/>
  <c r="AG98" i="1"/>
  <c r="AN98" i="1" s="1"/>
  <c r="J39" i="5"/>
  <c r="BA94" i="1"/>
  <c r="AT95" i="1"/>
  <c r="J39" i="2" l="1"/>
  <c r="AG95" i="1"/>
  <c r="J39" i="4"/>
  <c r="AG97" i="1"/>
  <c r="AN97" i="1" s="1"/>
  <c r="AV94" i="1"/>
  <c r="W29" i="1"/>
  <c r="W30" i="1"/>
  <c r="AW94" i="1"/>
  <c r="AK30" i="1" s="1"/>
  <c r="J96" i="3"/>
  <c r="J30" i="3"/>
  <c r="J39" i="3" l="1"/>
  <c r="AG96" i="1"/>
  <c r="AN96" i="1" s="1"/>
  <c r="AG94" i="1"/>
  <c r="AN95" i="1"/>
  <c r="AK29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<sst xmlns="http://schemas.openxmlformats.org/spreadsheetml/2006/main" count="1863" uniqueCount="402">
  <si>
    <t>Export Komplet</t>
  </si>
  <si>
    <t/>
  </si>
  <si>
    <t>2.0</t>
  </si>
  <si>
    <t>ZAMOK</t>
  </si>
  <si>
    <t>False</t>
  </si>
  <si>
    <t>{d0464774-5592-4a7a-a199-a71692c38987}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</si>
  <si>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</si>
  <si>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</si>
  <si>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</si>
  <si>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</si>
  <si>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</si>
  <si>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</si>
  <si>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</si>
  <si>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</si>
  <si>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MG010519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</si>
  <si>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</si>
  <si>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</si>
  <si>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SPOLEČENSKÉ STŘEDISKO SEVER - VÝTAH, TEMENICKÁ 5, ŠUMPERK</t>
  </si>
  <si>
    <t>KSO:</t>
  </si>
  <si>
    <t>CC-CZ:</t>
  </si>
  <si>
    <t>Místo:</t>
  </si>
  <si>
    <t>Šumperk</t>
  </si>
  <si>
    <t>Datum:</t>
  </si>
  <si>
    <t>24. 5. 2019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</si>
  <si>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</si>
  <si>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</si>
  <si>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</si>
  <si>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</si>
  <si>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</si>
  <si>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</si>
  <si>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</si>
  <si>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Pavel Matura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</si>
  <si>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</si>
  <si>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</si>
  <si>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</si>
  <si>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</si>
  <si>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</si>
  <si>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</si>
  <si>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</si>
  <si>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</si>
  <si>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</si>
  <si>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</si>
  <si>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</si>
  <si>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</si>
  <si>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</si>
  <si>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</si>
  <si>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</si>
  <si>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</si>
  <si>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</si>
  <si>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</si>
  <si>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</si>
  <si>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</si>
  <si>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</si>
  <si>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</si>
  <si>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</si>
  <si>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</si>
  <si>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</si>
  <si>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</si>
  <si>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</si>
  <si>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</si>
  <si>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</si>
  <si>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</si>
  <si>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</si>
  <si>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</si>
  <si>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</si>
  <si>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</si>
  <si>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</si>
  <si>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</si>
  <si>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</si>
  <si>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</si>
  <si>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</si>
  <si>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</si>
  <si>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</si>
  <si>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</si>
  <si>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</si>
  <si>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</si>
  <si>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</si>
  <si>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</si>
  <si>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</si>
  <si>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</si>
  <si>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</si>
  <si>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Uzemnění a jímací soustava</t>
  </si>
  <si>
    <t>STA</t>
  </si>
  <si>
    <t>1</t>
  </si>
  <si>
    <t>{79088c1a-6b3c-44c0-beb6-1844af586a3d}</t>
  </si>
  <si>
    <t>2</t>
  </si>
  <si>
    <t>02</t>
  </si>
  <si>
    <t>Silnoproudá elektroinstalace</t>
  </si>
  <si>
    <t>{7654e179-09c7-472d-8c06-a9ef69fb36ac}</t>
  </si>
  <si>
    <t>03</t>
  </si>
  <si>
    <t>Úprava v rozvaděči 2RH</t>
  </si>
  <si>
    <t>{04912623-6251-42c2-aa02-728e078d2419}</t>
  </si>
  <si>
    <t>04</t>
  </si>
  <si>
    <t>Ostatní práce, revize</t>
  </si>
  <si>
    <t>{3c7cfaa6-5bc2-42b8-bf1b-93584bfa9cc5}</t>
  </si>
  <si>
    <t>KRYCÍ LIST SOUPISU PRACÍ</t>
  </si>
  <si>
    <t>Objekt:</t>
  </si>
  <si>
    <t>01 - Uzemnění a jímací soustava</t>
  </si>
  <si>
    <t>REKAPITULACE ČLENĚNÍ SOUPISU PRACÍ</t>
  </si>
  <si>
    <t>Kód dílu - Popis</t>
  </si>
  <si>
    <t>Cena celkem [CZK]</t>
  </si>
  <si>
    <t>Náklady ze soupisu prací</t>
  </si>
  <si>
    <t>-1</t>
  </si>
  <si>
    <t>01A - Uzemnění</t>
  </si>
  <si>
    <t>01B - Jímací soustava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</si>
  <si>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</si>
  <si>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</si>
  <si>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</si>
  <si>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</si>
  <si>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</si>
  <si>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</si>
  <si>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</si>
  <si>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</si>
  <si>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</si>
  <si>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</si>
  <si>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</si>
  <si>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</si>
  <si>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</si>
  <si>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</si>
  <si>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01A</t>
  </si>
  <si>
    <t>Uzemnění</t>
  </si>
  <si>
    <t>ROZPOCET</t>
  </si>
  <si>
    <t>K</t>
  </si>
  <si>
    <t>741410022</t>
  </si>
  <si>
    <t>Montáž vodič uzemňovací pásek průřezu do 120 mm2 v průmyslové výstavbě v zemi</t>
  </si>
  <si>
    <t>m</t>
  </si>
  <si>
    <t>CS ÚRS 2019 01</t>
  </si>
  <si>
    <t>1110619402</t>
  </si>
  <si>
    <t>M</t>
  </si>
  <si>
    <t>SMS01</t>
  </si>
  <si>
    <t>Zemnící pozinkovaná páska FeZn 30/4 (0,95kg/1m)</t>
  </si>
  <si>
    <t>KG</t>
  </si>
  <si>
    <t>-1090492838</t>
  </si>
  <si>
    <t>3</t>
  </si>
  <si>
    <t>741410042</t>
  </si>
  <si>
    <t>Montáž vodič uzemňovací drát nebo lano D do 10 mm v průmysl výstavbě</t>
  </si>
  <si>
    <t>16</t>
  </si>
  <si>
    <t>1477520062</t>
  </si>
  <si>
    <t>4</t>
  </si>
  <si>
    <t>SMS03</t>
  </si>
  <si>
    <t xml:space="preserve">Drát FeZn 10/13 s izolací </t>
  </si>
  <si>
    <t>32</t>
  </si>
  <si>
    <t>1548213406</t>
  </si>
  <si>
    <t>5</t>
  </si>
  <si>
    <t>741420022</t>
  </si>
  <si>
    <t>Montáž svorka hromosvodná se 3 šrouby</t>
  </si>
  <si>
    <t>kus</t>
  </si>
  <si>
    <t>337380477</t>
  </si>
  <si>
    <t>6</t>
  </si>
  <si>
    <t>SMS04</t>
  </si>
  <si>
    <t>SR - Svorka křížová 60x60 mm s destičkou, FeZn, Rd 8-10/Fl 30, spojení pásku i kulatiny</t>
  </si>
  <si>
    <t>KS</t>
  </si>
  <si>
    <t>-2080455868</t>
  </si>
  <si>
    <t>7</t>
  </si>
  <si>
    <t>741420021</t>
  </si>
  <si>
    <t>Montáž svorka hromosvodná se 2 šrouby</t>
  </si>
  <si>
    <t>-82682243</t>
  </si>
  <si>
    <t>8</t>
  </si>
  <si>
    <t>SMS720</t>
  </si>
  <si>
    <t xml:space="preserve">SP - Svorka připojovací, rozsah Rd 5-18mm, NEREZ V2A </t>
  </si>
  <si>
    <t>1154254966</t>
  </si>
  <si>
    <t>31</t>
  </si>
  <si>
    <t>741112333</t>
  </si>
  <si>
    <t>Montáž rozvodka pancéřová kovová čtyřhranná s ochrannou svorkou 180x180 mm</t>
  </si>
  <si>
    <t>-1771593635</t>
  </si>
  <si>
    <t>Pol30</t>
  </si>
  <si>
    <t xml:space="preserve">Zemní krabice pro zkušební svorky (se svorkou) 230x150x120mm litina, barva černá </t>
  </si>
  <si>
    <t>ks</t>
  </si>
  <si>
    <t>-846904264</t>
  </si>
  <si>
    <t>9</t>
  </si>
  <si>
    <t>741420083</t>
  </si>
  <si>
    <t>Montáž vedení hromosvodné-štítek k označení svodu</t>
  </si>
  <si>
    <t>-1939894068</t>
  </si>
  <si>
    <t>10</t>
  </si>
  <si>
    <t>SMS10</t>
  </si>
  <si>
    <t>Označovací štítek Al s vyraženým číslem pro Rd 7-10/Fl 30</t>
  </si>
  <si>
    <t>1183857884</t>
  </si>
  <si>
    <t>01B</t>
  </si>
  <si>
    <t>Jímací soustava</t>
  </si>
  <si>
    <t>11</t>
  </si>
  <si>
    <t>741420002</t>
  </si>
  <si>
    <t>Montáž drát nebo lano hromosvodné svodové D přes 10mm s podpěrou</t>
  </si>
  <si>
    <t>287762641</t>
  </si>
  <si>
    <t>12</t>
  </si>
  <si>
    <t>SMS11</t>
  </si>
  <si>
    <t>AlMgSi 8 T/4 - Drát uzemňovací, měkký, průměr 8mm/50mm2, 1m=0,135kg 1kg=7,40m</t>
  </si>
  <si>
    <t>-1239562755</t>
  </si>
  <si>
    <t>13</t>
  </si>
  <si>
    <t>SMS130</t>
  </si>
  <si>
    <t xml:space="preserve">PV plastová, s dvěma volnými úchyty a betonovou zátěží 1kg, pro Rd 8 </t>
  </si>
  <si>
    <t>-792167351</t>
  </si>
  <si>
    <t>14</t>
  </si>
  <si>
    <t>741430005</t>
  </si>
  <si>
    <t>Montáž tyč jímací délky do 3 m na stojan</t>
  </si>
  <si>
    <t>-548212434</t>
  </si>
  <si>
    <t>741420054</t>
  </si>
  <si>
    <t>Montáž vedení hromosvodné-tvarování prvku</t>
  </si>
  <si>
    <t>-1488268469</t>
  </si>
  <si>
    <t>SMS721</t>
  </si>
  <si>
    <t>Jímací tyč D 16mm L 2000mm, AlMgSi F22 zúžená na 10mm</t>
  </si>
  <si>
    <t>-150469326</t>
  </si>
  <si>
    <t>17</t>
  </si>
  <si>
    <t>SMS722</t>
  </si>
  <si>
    <t>Betonový podstavec 17 kg, C45/55 s madlem a klínkem, D 337 mm H 90 mm</t>
  </si>
  <si>
    <t>-2080050626</t>
  </si>
  <si>
    <t>18</t>
  </si>
  <si>
    <t>SMS723</t>
  </si>
  <si>
    <t>Podložka plastová D 370 mm černá, pod betonový podstavec</t>
  </si>
  <si>
    <t>-94237994</t>
  </si>
  <si>
    <t>19</t>
  </si>
  <si>
    <t>-802464848</t>
  </si>
  <si>
    <t>20</t>
  </si>
  <si>
    <t>-1237477553</t>
  </si>
  <si>
    <t>SMS13</t>
  </si>
  <si>
    <t>PV s příchytkou do zateplení zdí 110 cm, s vrutem a hmoždinkou 7 x 180 mm, materiál základny z odlitku Zn, materilál příložky FeZn Rd, pro drát o průměru 7-10mm</t>
  </si>
  <si>
    <t>585277290</t>
  </si>
  <si>
    <t>22</t>
  </si>
  <si>
    <t>-907589655</t>
  </si>
  <si>
    <t>23</t>
  </si>
  <si>
    <t>2131633344</t>
  </si>
  <si>
    <t>24</t>
  </si>
  <si>
    <t>-476643101</t>
  </si>
  <si>
    <t>25</t>
  </si>
  <si>
    <t>SMS18</t>
  </si>
  <si>
    <t>SS - Svorka spojovací FeZn, pro průměr vodiče 8-10mm, 2x šroub se šestihrannou hlavou</t>
  </si>
  <si>
    <t>1699772954</t>
  </si>
  <si>
    <t>26</t>
  </si>
  <si>
    <t>-1605684395</t>
  </si>
  <si>
    <t>27</t>
  </si>
  <si>
    <t>741130041</t>
  </si>
  <si>
    <t>Ukončení vodič izolovaný do 25mm2 smršťovací záklopkou nebo páskem</t>
  </si>
  <si>
    <t>1713671445</t>
  </si>
  <si>
    <t>28</t>
  </si>
  <si>
    <t>SMS480</t>
  </si>
  <si>
    <t>Vodič s vysokonapěťovou izolací HVI-light, Cu 19mm2. izolace PE, plášť PVC tmavě šedý, D=20mm, UV odolný, pro teploty -30 °C až +70 °C</t>
  </si>
  <si>
    <t>1871575481</t>
  </si>
  <si>
    <t>29</t>
  </si>
  <si>
    <t>SMS481</t>
  </si>
  <si>
    <t>Podpěra vedení plastová pro vodiče HVI, se závitem M8, materiál PA, rozsah pro vodič do 20mm, upevňovací otvor Ø 6,5 mm, šroub M6 x 16 mm</t>
  </si>
  <si>
    <t>-484000726</t>
  </si>
  <si>
    <t>30</t>
  </si>
  <si>
    <t>SMS482</t>
  </si>
  <si>
    <t>Koncovka pro vodič HVI light, včetně smršťovací izolace, materiál NEREZ, připojení svorník Ø 10 mm, L 50 mm, závit M12, s pérovou podložkou</t>
  </si>
  <si>
    <t>61908749</t>
  </si>
  <si>
    <t>02 - Silnoproudá elektroinstalace</t>
  </si>
  <si>
    <t>02A - Kabely a vodiče</t>
  </si>
  <si>
    <t>02B - Lišty, krabice, podr.materiál</t>
  </si>
  <si>
    <t>02C - Přístroje</t>
  </si>
  <si>
    <t>02D - Svítidla</t>
  </si>
  <si>
    <t>02A</t>
  </si>
  <si>
    <t>Kabely a vodiče</t>
  </si>
  <si>
    <t>741122642</t>
  </si>
  <si>
    <t>Montáž kabel Cu plný kulatý žíla 5x4 až 6 mm2 uložený pevně (CYKY)</t>
  </si>
  <si>
    <t>1883076811</t>
  </si>
  <si>
    <t>SMS772</t>
  </si>
  <si>
    <t>Silový kabel s malým množstvím uvolněného tepla v případě požáru, dle vyhlášky č. 268/2011 Sb. (třída B2cas1d1a1), 5x6 mm2</t>
  </si>
  <si>
    <t>-1455459973</t>
  </si>
  <si>
    <t>741122611</t>
  </si>
  <si>
    <t>Montáž kabel Cu plný kulatý žíla 3x1,5 až 6 mm2 uložený pevně (CYKY)</t>
  </si>
  <si>
    <t>688184578</t>
  </si>
  <si>
    <t>SMS776</t>
  </si>
  <si>
    <t>Silový kabel s malým množstvím uvolněného tepla v případě požáru, dle vyhlášky č. 268/2011 Sb. (třída B2cas1d1a1), 3(J)x1,5  mm2</t>
  </si>
  <si>
    <t>-1078687622</t>
  </si>
  <si>
    <t>741120001</t>
  </si>
  <si>
    <t>Montáž vodič Cu izolovaný plný a laněný žíla 0,35-6 mm2 pod omítku (CY)</t>
  </si>
  <si>
    <t>-1483525736</t>
  </si>
  <si>
    <t>SMS770</t>
  </si>
  <si>
    <t xml:space="preserve">Vodič bezhalogenový LS0H H07Z-K 6 žluto-zelený </t>
  </si>
  <si>
    <t>-1060141856</t>
  </si>
  <si>
    <t>741122015</t>
  </si>
  <si>
    <t>Montáž kabel Cu bez ukončení uložený pod omítku plný kulatý 3x1,5 mm2 (CYKY)</t>
  </si>
  <si>
    <t>-1405411270</t>
  </si>
  <si>
    <t>SMS60</t>
  </si>
  <si>
    <t>Kabel CYKY-O 3x1,5 (3A)</t>
  </si>
  <si>
    <t>-1236499081</t>
  </si>
  <si>
    <t>502739441</t>
  </si>
  <si>
    <t>SMS59</t>
  </si>
  <si>
    <t>Kabel CYKY-J 3x1,5 (3C)</t>
  </si>
  <si>
    <t>1212174198</t>
  </si>
  <si>
    <t>741124701</t>
  </si>
  <si>
    <t>Montáž kabel Cu stíněný ovládací žíly 2 až 19x0,8 mm2 uložený volně (JYTY)</t>
  </si>
  <si>
    <t>1073095128</t>
  </si>
  <si>
    <t>SMS1204</t>
  </si>
  <si>
    <t xml:space="preserve">Kabel sdělovací, stíněný, vnitřní SYKFY 5x2x0,5 </t>
  </si>
  <si>
    <t>-370595937</t>
  </si>
  <si>
    <t>02B</t>
  </si>
  <si>
    <t>Lišty, krabice, podr.materiál</t>
  </si>
  <si>
    <t>741112101</t>
  </si>
  <si>
    <t>Montáž rozvodka zapuštěná plastová kruhová</t>
  </si>
  <si>
    <t>-31328597</t>
  </si>
  <si>
    <t>SMS72</t>
  </si>
  <si>
    <t>Krabice rozvodná s víčkem a svorkovnicí, D71, H43,5 mm, PVC, A1-D</t>
  </si>
  <si>
    <t>-1503111604</t>
  </si>
  <si>
    <t>741112021</t>
  </si>
  <si>
    <t>Montáž krabice nástěnná plastová čtyřhranná do 100x100 mm</t>
  </si>
  <si>
    <t>-527913710</t>
  </si>
  <si>
    <t>SMS75</t>
  </si>
  <si>
    <t>Krabice na povrch, plastová, 122x122x45mm, IP67, 4x svorkovnice do 4mm2</t>
  </si>
  <si>
    <t>574255583</t>
  </si>
  <si>
    <t>741110511</t>
  </si>
  <si>
    <t>Montáž lišta a kanálek vkládací šířky do 60 mm s víčkem</t>
  </si>
  <si>
    <t>1535647742</t>
  </si>
  <si>
    <t>pol200</t>
  </si>
  <si>
    <t>Bezhalogenový instalační kanál 40x40 barvy bílé, s třídou reakce na oheň A1-F, 0.34 kg/m, teplotní odolnost: -5 - +60 °C, odpovídá normám ČSN EN 50 085-1</t>
  </si>
  <si>
    <t>2016431997</t>
  </si>
  <si>
    <t>460520172</t>
  </si>
  <si>
    <t>Montáž trubek ochranných plastových ohebných do 50 mm uložených do podlahy</t>
  </si>
  <si>
    <t>CS ÚRS 2017 01</t>
  </si>
  <si>
    <t>64</t>
  </si>
  <si>
    <t>-797724871</t>
  </si>
  <si>
    <t>SMS992</t>
  </si>
  <si>
    <t>Trubka ohebná pancéřová plastová, Ø50 mm, rudá</t>
  </si>
  <si>
    <t>1922966665</t>
  </si>
  <si>
    <t>02C</t>
  </si>
  <si>
    <t>Přístroje</t>
  </si>
  <si>
    <t>741310512</t>
  </si>
  <si>
    <t>Montáž spínač tří/čtyřpólový v krytu vačkový 63 A, 3 až 6 svorek</t>
  </si>
  <si>
    <t>-1245248024</t>
  </si>
  <si>
    <t>SZR0132</t>
  </si>
  <si>
    <t>Hlavní/nouzový vypínač 0-1, 32 A, termoplastový kryt, průchozí svorky PE a N jsou standardně součástí krytu, IP66, 2xpomocný spínací kontakt</t>
  </si>
  <si>
    <t>-89528240</t>
  </si>
  <si>
    <t>741311004</t>
  </si>
  <si>
    <t>Montáž čidlo pohybu nástěnné se zapojením vodičů</t>
  </si>
  <si>
    <t>512</t>
  </si>
  <si>
    <t>67949945</t>
  </si>
  <si>
    <t>SMS101</t>
  </si>
  <si>
    <t>Snímač pohybu stropní, 230V/16A,360 °,0-12m,3-1000lx</t>
  </si>
  <si>
    <t>773718205</t>
  </si>
  <si>
    <t>02D</t>
  </si>
  <si>
    <t>Svítidla</t>
  </si>
  <si>
    <t>741372112</t>
  </si>
  <si>
    <t>Montáž svítidlo LED bytové vestavné podhledové čtvercové do 0,36 m2</t>
  </si>
  <si>
    <t>-1936126912</t>
  </si>
  <si>
    <t>pol201</t>
  </si>
  <si>
    <t>Vestavné LED svítidlo, korpus z  Al profilu, krytí IP20, příkon 37W/4650 lm, difuzor opal, rozměry 2400x100x180 mm</t>
  </si>
  <si>
    <t>225938087</t>
  </si>
  <si>
    <t>P</t>
  </si>
  <si>
    <t>Poznámka k položce:_x000D_
Svítidlo označené jako E1.</t>
  </si>
  <si>
    <t>741372101</t>
  </si>
  <si>
    <t>Montáž svítidlo LED bytové vestavné podhledové bodové</t>
  </si>
  <si>
    <t>-1395440391</t>
  </si>
  <si>
    <t>SMS784</t>
  </si>
  <si>
    <t>Vestavné nouzové svítidlo s dobou nouzového režimu 1hod, 3W, 325lm, 95x95x48mm,univerzální optika,svítící při výpadku,tlačítko test, IP20,bílé</t>
  </si>
  <si>
    <t>1718364646</t>
  </si>
  <si>
    <t>Poznámka k položce:_x000D_
Svítidlo označené jako E2.</t>
  </si>
  <si>
    <t>741372061</t>
  </si>
  <si>
    <t>Montáž svítidlo LED bytové přisazené stropní panelové do 0,09 m2</t>
  </si>
  <si>
    <t>-1555056704</t>
  </si>
  <si>
    <t>SMS624</t>
  </si>
  <si>
    <t>Přisazené svítidlo,HF senzor pohybu dosah 8m, záběr 150°/360°, čas 10s-10min, soumrak, zákl. kov bílá, sklo opál, LED 15W, neutrální 4000K, 2110lm/1430lm, Ra80,230V,IP43,tř.1,"F",d=280mm,h=120mm</t>
  </si>
  <si>
    <t>-1770272798</t>
  </si>
  <si>
    <t>Poznámka k položce:_x000D_
Svítidlo označené jako E3.</t>
  </si>
  <si>
    <t>03 - Úprava v rozvaděči 2RH</t>
  </si>
  <si>
    <t>03A - Úprava v rozvaděči 2RH</t>
  </si>
  <si>
    <t>03B - Dodávky</t>
  </si>
  <si>
    <t>03A</t>
  </si>
  <si>
    <t>PVL7180101-KSZ-RH01</t>
  </si>
  <si>
    <t>Protokol o kusové zkoušce, výrobní dokumentace</t>
  </si>
  <si>
    <t>703668057</t>
  </si>
  <si>
    <t>HZS2221</t>
  </si>
  <si>
    <t>Hodinová zúčtovací sazba elektrikář</t>
  </si>
  <si>
    <t>hod</t>
  </si>
  <si>
    <t>-1964132325</t>
  </si>
  <si>
    <t>03B</t>
  </si>
  <si>
    <t>Dodávky</t>
  </si>
  <si>
    <t>Pol67</t>
  </si>
  <si>
    <t xml:space="preserve">Jistič modulový 10A/1/C, 1-pólový, In=10A, charakteristika C, Ik=10kA </t>
  </si>
  <si>
    <t>2034999565</t>
  </si>
  <si>
    <t>Pol66</t>
  </si>
  <si>
    <t xml:space="preserve">Jistič modulový 16A/3/C, 3-pólový, In=16A, charakteristika C, Ik=10kA </t>
  </si>
  <si>
    <t>1911219982</t>
  </si>
  <si>
    <t>PVL7180101-SB1-RH01</t>
  </si>
  <si>
    <t>Propojovací sběrnice, vodiče, označení, popisy, výstražné tabulky a ostatní příslušenství</t>
  </si>
  <si>
    <t>1258906492</t>
  </si>
  <si>
    <t>04 - Ostatní práce, revize</t>
  </si>
  <si>
    <t>04A - Demontáže a montáže</t>
  </si>
  <si>
    <t>04B - Revize a zkoušky</t>
  </si>
  <si>
    <t>04A</t>
  </si>
  <si>
    <t>Demontáže a montáže</t>
  </si>
  <si>
    <t>741314843</t>
  </si>
  <si>
    <t>Demontáž spínačů speciálních čidel pohybu nástěnných se zachováním funkčnosti</t>
  </si>
  <si>
    <t>1055320601</t>
  </si>
  <si>
    <t>-883402005</t>
  </si>
  <si>
    <t>741374843</t>
  </si>
  <si>
    <t>Demontáž svítidla bytového se standardní paticí přisazeného do 0,36 m2 se zachováním funkčnosti</t>
  </si>
  <si>
    <t>-1959690094</t>
  </si>
  <si>
    <t>741370032</t>
  </si>
  <si>
    <t>Montáž svítidlo žárovkové bytové nástěnné přisazené 1 zdroj se sklem</t>
  </si>
  <si>
    <t>923950595</t>
  </si>
  <si>
    <t>742310802</t>
  </si>
  <si>
    <t>Demontáž komunikačního tabla k domácímu telefonu</t>
  </si>
  <si>
    <t>-2109765196</t>
  </si>
  <si>
    <t>742310002</t>
  </si>
  <si>
    <t>Montáž komunikačního tabla k domácímu telefonu</t>
  </si>
  <si>
    <t>1324215583</t>
  </si>
  <si>
    <t>Připojení automatických posuvných dveří</t>
  </si>
  <si>
    <t>-66796297</t>
  </si>
  <si>
    <t>04B</t>
  </si>
  <si>
    <t>Revize a zkoušky</t>
  </si>
  <si>
    <t>741810001</t>
  </si>
  <si>
    <t>Celková prohlídka elektrického rozvodu a zařízení do 100 000,- Kč</t>
  </si>
  <si>
    <t>1343144043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</si>
</sst>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0" fontId="19" fillId="0" borderId="21" xfId="0" applyFont="1" applyBorder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3.8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" customHeight="1"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12" t="s">
        <v>6</v>
      </c>
      <c r="BT2" s="12" t="s">
        <v>7</v>
      </c>
    </row>
    <row r="3" spans="1:74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pans="1:74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34" t="s">
        <v>14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17"/>
      <c r="AQ5" s="17"/>
      <c r="AR5" s="15"/>
      <c r="BE5" s="213" t="s">
        <v>15</v>
      </c>
      <c r="BS5" s="12" t="s">
        <v>6</v>
      </c>
    </row>
    <row r="6" spans="1:74" ht="36.9" customHeight="1">
      <c r="B6" s="16"/>
      <c r="C6" s="17"/>
      <c r="D6" s="23" t="s">
        <v>16</v>
      </c>
      <c r="E6" s="17"/>
      <c r="F6" s="17"/>
      <c r="G6" s="17"/>
      <c r="H6" s="17"/>
      <c r="I6" s="17"/>
      <c r="J6" s="17"/>
      <c r="K6" s="236" t="s">
        <v>17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17"/>
      <c r="AQ6" s="17"/>
      <c r="AR6" s="15"/>
      <c r="BE6" s="214"/>
      <c r="BS6" s="12" t="s">
        <v>6</v>
      </c>
    </row>
    <row r="7" spans="1:74" ht="12" customHeight="1">
      <c r="B7" s="16"/>
      <c r="C7" s="17"/>
      <c r="D7" s="24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19</v>
      </c>
      <c r="AL7" s="17"/>
      <c r="AM7" s="17"/>
      <c r="AN7" s="22" t="s">
        <v>1</v>
      </c>
      <c r="AO7" s="17"/>
      <c r="AP7" s="17"/>
      <c r="AQ7" s="17"/>
      <c r="AR7" s="15"/>
      <c r="BE7" s="214"/>
      <c r="BS7" s="12" t="s">
        <v>6</v>
      </c>
    </row>
    <row r="8" spans="1:74" ht="12" customHeight="1">
      <c r="B8" s="16"/>
      <c r="C8" s="17"/>
      <c r="D8" s="24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22</v>
      </c>
      <c r="AL8" s="17"/>
      <c r="AM8" s="17"/>
      <c r="AN8" s="25" t="s">
        <v>23</v>
      </c>
      <c r="AO8" s="17"/>
      <c r="AP8" s="17"/>
      <c r="AQ8" s="17"/>
      <c r="AR8" s="15"/>
      <c r="BE8" s="214"/>
      <c r="BS8" s="12" t="s">
        <v>6</v>
      </c>
    </row>
    <row r="9" spans="1:74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14"/>
      <c r="BS9" s="12" t="s">
        <v>6</v>
      </c>
    </row>
    <row r="10" spans="1:74" ht="12" customHeight="1">
      <c r="B10" s="16"/>
      <c r="C10" s="17"/>
      <c r="D10" s="24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14"/>
      <c r="BS10" s="12" t="s">
        <v>6</v>
      </c>
    </row>
    <row r="11" spans="1:74" ht="18.45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27</v>
      </c>
      <c r="AL11" s="17"/>
      <c r="AM11" s="17"/>
      <c r="AN11" s="22" t="s">
        <v>1</v>
      </c>
      <c r="AO11" s="17"/>
      <c r="AP11" s="17"/>
      <c r="AQ11" s="17"/>
      <c r="AR11" s="15"/>
      <c r="BE11" s="214"/>
      <c r="BS11" s="12" t="s">
        <v>6</v>
      </c>
    </row>
    <row r="12" spans="1:74" ht="6.9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14"/>
      <c r="BS12" s="12" t="s">
        <v>6</v>
      </c>
    </row>
    <row r="13" spans="1:74" ht="12" customHeight="1">
      <c r="B13" s="16"/>
      <c r="C13" s="17"/>
      <c r="D13" s="24" t="s">
        <v>28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25</v>
      </c>
      <c r="AL13" s="17"/>
      <c r="AM13" s="17"/>
      <c r="AN13" s="26" t="s">
        <v>29</v>
      </c>
      <c r="AO13" s="17"/>
      <c r="AP13" s="17"/>
      <c r="AQ13" s="17"/>
      <c r="AR13" s="15"/>
      <c r="BE13" s="214"/>
      <c r="BS13" s="12" t="s">
        <v>6</v>
      </c>
    </row>
    <row r="14" spans="1:74" ht="13.2">
      <c r="B14" s="16"/>
      <c r="C14" s="17"/>
      <c r="D14" s="17"/>
      <c r="E14" s="237" t="s">
        <v>29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4" t="s">
        <v>27</v>
      </c>
      <c r="AL14" s="17"/>
      <c r="AM14" s="17"/>
      <c r="AN14" s="26" t="s">
        <v>29</v>
      </c>
      <c r="AO14" s="17"/>
      <c r="AP14" s="17"/>
      <c r="AQ14" s="17"/>
      <c r="AR14" s="15"/>
      <c r="BE14" s="214"/>
      <c r="BS14" s="12" t="s">
        <v>6</v>
      </c>
    </row>
    <row r="15" spans="1:74" ht="6.9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14"/>
      <c r="BS15" s="12" t="s">
        <v>4</v>
      </c>
    </row>
    <row r="16" spans="1:74" ht="12" customHeight="1">
      <c r="B16" s="16"/>
      <c r="C16" s="17"/>
      <c r="D16" s="24" t="s">
        <v>30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14"/>
      <c r="BS16" s="12" t="s">
        <v>4</v>
      </c>
    </row>
    <row r="17" spans="2:71" ht="18.45" customHeight="1">
      <c r="B17" s="16"/>
      <c r="C17" s="17"/>
      <c r="D17" s="17"/>
      <c r="E17" s="22" t="s">
        <v>31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27</v>
      </c>
      <c r="AL17" s="17"/>
      <c r="AM17" s="17"/>
      <c r="AN17" s="22" t="s">
        <v>1</v>
      </c>
      <c r="AO17" s="17"/>
      <c r="AP17" s="17"/>
      <c r="AQ17" s="17"/>
      <c r="AR17" s="15"/>
      <c r="BE17" s="214"/>
      <c r="BS17" s="12" t="s">
        <v>32</v>
      </c>
    </row>
    <row r="18" spans="2:71" ht="6.9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14"/>
      <c r="BS18" s="12" t="s">
        <v>6</v>
      </c>
    </row>
    <row r="19" spans="2:71" ht="12" customHeight="1">
      <c r="B19" s="16"/>
      <c r="C19" s="17"/>
      <c r="D19" s="24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14"/>
      <c r="BS19" s="12" t="s">
        <v>6</v>
      </c>
    </row>
    <row r="20" spans="2:71" ht="18.45" customHeight="1">
      <c r="B20" s="16"/>
      <c r="C20" s="17"/>
      <c r="D20" s="17"/>
      <c r="E20" s="22" t="s">
        <v>26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27</v>
      </c>
      <c r="AL20" s="17"/>
      <c r="AM20" s="17"/>
      <c r="AN20" s="22" t="s">
        <v>1</v>
      </c>
      <c r="AO20" s="17"/>
      <c r="AP20" s="17"/>
      <c r="AQ20" s="17"/>
      <c r="AR20" s="15"/>
      <c r="BE20" s="214"/>
      <c r="BS20" s="12" t="s">
        <v>32</v>
      </c>
    </row>
    <row r="21" spans="2:71" ht="6.9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14"/>
    </row>
    <row r="22" spans="2:71" ht="12" customHeight="1">
      <c r="B22" s="16"/>
      <c r="C22" s="17"/>
      <c r="D22" s="24" t="s">
        <v>34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14"/>
    </row>
    <row r="23" spans="2:71" ht="16.5" customHeight="1">
      <c r="B23" s="16"/>
      <c r="C23" s="17"/>
      <c r="D23" s="17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O23" s="17"/>
      <c r="AP23" s="17"/>
      <c r="AQ23" s="17"/>
      <c r="AR23" s="15"/>
      <c r="BE23" s="214"/>
    </row>
    <row r="24" spans="2:71" ht="6.9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14"/>
    </row>
    <row r="25" spans="2:71" ht="6.9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214"/>
    </row>
    <row r="26" spans="2:71" s="1" customFormat="1" ht="25.95" customHeight="1">
      <c r="B26" s="29"/>
      <c r="C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6">
        <f>ROUND(AG94,2)</f>
        <v>0</v>
      </c>
      <c r="AL26" s="217"/>
      <c r="AM26" s="217"/>
      <c r="AN26" s="217"/>
      <c r="AO26" s="217"/>
      <c r="AP26" s="30"/>
      <c r="AQ26" s="30"/>
      <c r="AR26" s="33"/>
      <c r="BE26" s="214"/>
    </row>
    <row r="27" spans="2:71" s="1" customFormat="1" ht="6.9" customHeight="1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14"/>
    </row>
    <row r="28" spans="2:71" s="1" customFormat="1" ht="13.2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40" t="s">
        <v>36</v>
      </c>
      <c r="M28" s="240"/>
      <c r="N28" s="240"/>
      <c r="O28" s="240"/>
      <c r="P28" s="240"/>
      <c r="Q28" s="30"/>
      <c r="R28" s="30"/>
      <c r="S28" s="30"/>
      <c r="T28" s="30"/>
      <c r="U28" s="30"/>
      <c r="V28" s="30"/>
      <c r="W28" s="240" t="s">
        <v>37</v>
      </c>
      <c r="X28" s="240"/>
      <c r="Y28" s="240"/>
      <c r="Z28" s="240"/>
      <c r="AA28" s="240"/>
      <c r="AB28" s="240"/>
      <c r="AC28" s="240"/>
      <c r="AD28" s="240"/>
      <c r="AE28" s="240"/>
      <c r="AF28" s="30"/>
      <c r="AG28" s="30"/>
      <c r="AH28" s="30"/>
      <c r="AI28" s="30"/>
      <c r="AJ28" s="30"/>
      <c r="AK28" s="240" t="s">
        <v>38</v>
      </c>
      <c r="AL28" s="240"/>
      <c r="AM28" s="240"/>
      <c r="AN28" s="240"/>
      <c r="AO28" s="240"/>
      <c r="AP28" s="30"/>
      <c r="AQ28" s="30"/>
      <c r="AR28" s="33"/>
      <c r="BE28" s="214"/>
    </row>
    <row r="29" spans="2:71" s="2" customFormat="1" ht="14.4" customHeight="1">
      <c r="B29" s="34"/>
      <c r="C29" s="35"/>
      <c r="D29" s="24" t="s">
        <v>39</v>
      </c>
      <c r="E29" s="35"/>
      <c r="F29" s="24" t="s">
        <v>40</v>
      </c>
      <c r="G29" s="35"/>
      <c r="H29" s="35"/>
      <c r="I29" s="35"/>
      <c r="J29" s="35"/>
      <c r="K29" s="35"/>
      <c r="L29" s="241">
        <v>0.21</v>
      </c>
      <c r="M29" s="212"/>
      <c r="N29" s="212"/>
      <c r="O29" s="212"/>
      <c r="P29" s="212"/>
      <c r="Q29" s="35"/>
      <c r="R29" s="35"/>
      <c r="S29" s="35"/>
      <c r="T29" s="35"/>
      <c r="U29" s="35"/>
      <c r="V29" s="35"/>
      <c r="W29" s="211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F29" s="35"/>
      <c r="AG29" s="35"/>
      <c r="AH29" s="35"/>
      <c r="AI29" s="35"/>
      <c r="AJ29" s="35"/>
      <c r="AK29" s="211">
        <f>ROUND(AV94, 2)</f>
        <v>0</v>
      </c>
      <c r="AL29" s="212"/>
      <c r="AM29" s="212"/>
      <c r="AN29" s="212"/>
      <c r="AO29" s="212"/>
      <c r="AP29" s="35"/>
      <c r="AQ29" s="35"/>
      <c r="AR29" s="36"/>
      <c r="BE29" s="215"/>
    </row>
    <row r="30" spans="2:71" s="2" customFormat="1" ht="14.4" customHeight="1">
      <c r="B30" s="34"/>
      <c r="C30" s="35"/>
      <c r="D30" s="35"/>
      <c r="E30" s="35"/>
      <c r="F30" s="24" t="s">
        <v>41</v>
      </c>
      <c r="G30" s="35"/>
      <c r="H30" s="35"/>
      <c r="I30" s="35"/>
      <c r="J30" s="35"/>
      <c r="K30" s="35"/>
      <c r="L30" s="241">
        <v>0.15</v>
      </c>
      <c r="M30" s="212"/>
      <c r="N30" s="212"/>
      <c r="O30" s="212"/>
      <c r="P30" s="212"/>
      <c r="Q30" s="35"/>
      <c r="R30" s="35"/>
      <c r="S30" s="35"/>
      <c r="T30" s="35"/>
      <c r="U30" s="35"/>
      <c r="V30" s="35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F30" s="35"/>
      <c r="AG30" s="35"/>
      <c r="AH30" s="35"/>
      <c r="AI30" s="35"/>
      <c r="AJ30" s="35"/>
      <c r="AK30" s="211">
        <f>ROUND(AW94, 2)</f>
        <v>0</v>
      </c>
      <c r="AL30" s="212"/>
      <c r="AM30" s="212"/>
      <c r="AN30" s="212"/>
      <c r="AO30" s="212"/>
      <c r="AP30" s="35"/>
      <c r="AQ30" s="35"/>
      <c r="AR30" s="36"/>
      <c r="BE30" s="215"/>
    </row>
    <row r="31" spans="2:71" s="2" customFormat="1" ht="14.4" hidden="1" customHeight="1">
      <c r="B31" s="34"/>
      <c r="C31" s="35"/>
      <c r="D31" s="35"/>
      <c r="E31" s="35"/>
      <c r="F31" s="24" t="s">
        <v>42</v>
      </c>
      <c r="G31" s="35"/>
      <c r="H31" s="35"/>
      <c r="I31" s="35"/>
      <c r="J31" s="35"/>
      <c r="K31" s="35"/>
      <c r="L31" s="241">
        <v>0.21</v>
      </c>
      <c r="M31" s="212"/>
      <c r="N31" s="212"/>
      <c r="O31" s="212"/>
      <c r="P31" s="212"/>
      <c r="Q31" s="35"/>
      <c r="R31" s="35"/>
      <c r="S31" s="35"/>
      <c r="T31" s="35"/>
      <c r="U31" s="35"/>
      <c r="V31" s="35"/>
      <c r="W31" s="211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F31" s="35"/>
      <c r="AG31" s="35"/>
      <c r="AH31" s="35"/>
      <c r="AI31" s="35"/>
      <c r="AJ31" s="35"/>
      <c r="AK31" s="211">
        <v>0</v>
      </c>
      <c r="AL31" s="212"/>
      <c r="AM31" s="212"/>
      <c r="AN31" s="212"/>
      <c r="AO31" s="212"/>
      <c r="AP31" s="35"/>
      <c r="AQ31" s="35"/>
      <c r="AR31" s="36"/>
      <c r="BE31" s="215"/>
    </row>
    <row r="32" spans="2:71" s="2" customFormat="1" ht="14.4" hidden="1" customHeight="1">
      <c r="B32" s="34"/>
      <c r="C32" s="35"/>
      <c r="D32" s="35"/>
      <c r="E32" s="35"/>
      <c r="F32" s="24" t="s">
        <v>43</v>
      </c>
      <c r="G32" s="35"/>
      <c r="H32" s="35"/>
      <c r="I32" s="35"/>
      <c r="J32" s="35"/>
      <c r="K32" s="35"/>
      <c r="L32" s="241">
        <v>0.15</v>
      </c>
      <c r="M32" s="212"/>
      <c r="N32" s="212"/>
      <c r="O32" s="212"/>
      <c r="P32" s="212"/>
      <c r="Q32" s="35"/>
      <c r="R32" s="35"/>
      <c r="S32" s="35"/>
      <c r="T32" s="35"/>
      <c r="U32" s="35"/>
      <c r="V32" s="35"/>
      <c r="W32" s="211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F32" s="35"/>
      <c r="AG32" s="35"/>
      <c r="AH32" s="35"/>
      <c r="AI32" s="35"/>
      <c r="AJ32" s="35"/>
      <c r="AK32" s="211">
        <v>0</v>
      </c>
      <c r="AL32" s="212"/>
      <c r="AM32" s="212"/>
      <c r="AN32" s="212"/>
      <c r="AO32" s="212"/>
      <c r="AP32" s="35"/>
      <c r="AQ32" s="35"/>
      <c r="AR32" s="36"/>
      <c r="BE32" s="215"/>
    </row>
    <row r="33" spans="2:57" s="2" customFormat="1" ht="14.4" hidden="1" customHeight="1">
      <c r="B33" s="34"/>
      <c r="C33" s="35"/>
      <c r="D33" s="35"/>
      <c r="E33" s="35"/>
      <c r="F33" s="24" t="s">
        <v>44</v>
      </c>
      <c r="G33" s="35"/>
      <c r="H33" s="35"/>
      <c r="I33" s="35"/>
      <c r="J33" s="35"/>
      <c r="K33" s="35"/>
      <c r="L33" s="241">
        <v>0</v>
      </c>
      <c r="M33" s="212"/>
      <c r="N33" s="212"/>
      <c r="O33" s="212"/>
      <c r="P33" s="212"/>
      <c r="Q33" s="35"/>
      <c r="R33" s="35"/>
      <c r="S33" s="35"/>
      <c r="T33" s="35"/>
      <c r="U33" s="35"/>
      <c r="V33" s="35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F33" s="35"/>
      <c r="AG33" s="35"/>
      <c r="AH33" s="35"/>
      <c r="AI33" s="35"/>
      <c r="AJ33" s="35"/>
      <c r="AK33" s="211">
        <v>0</v>
      </c>
      <c r="AL33" s="212"/>
      <c r="AM33" s="212"/>
      <c r="AN33" s="212"/>
      <c r="AO33" s="212"/>
      <c r="AP33" s="35"/>
      <c r="AQ33" s="35"/>
      <c r="AR33" s="36"/>
      <c r="BE33" s="215"/>
    </row>
    <row r="34" spans="2:57" s="1" customFormat="1" ht="6.9" customHeight="1"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14"/>
    </row>
    <row r="35" spans="2:57" s="1" customFormat="1" ht="25.95" customHeight="1">
      <c r="B35" s="29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18" t="s">
        <v>47</v>
      </c>
      <c r="Y35" s="219"/>
      <c r="Z35" s="219"/>
      <c r="AA35" s="219"/>
      <c r="AB35" s="219"/>
      <c r="AC35" s="39"/>
      <c r="AD35" s="39"/>
      <c r="AE35" s="39"/>
      <c r="AF35" s="39"/>
      <c r="AG35" s="39"/>
      <c r="AH35" s="39"/>
      <c r="AI35" s="39"/>
      <c r="AJ35" s="39"/>
      <c r="AK35" s="220">
        <f>SUM(AK26:AK33)</f>
        <v>0</v>
      </c>
      <c r="AL35" s="219"/>
      <c r="AM35" s="219"/>
      <c r="AN35" s="219"/>
      <c r="AO35" s="221"/>
      <c r="AP35" s="37"/>
      <c r="AQ35" s="37"/>
      <c r="AR35" s="33"/>
    </row>
    <row r="36" spans="2:57" s="1" customFormat="1" ht="6.9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</row>
    <row r="37" spans="2:57" s="1" customFormat="1" ht="14.4" customHeight="1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</row>
    <row r="38" spans="2:57" ht="14.4" customHeight="1"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5"/>
    </row>
    <row r="39" spans="2:57" ht="14.4" customHeight="1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5"/>
    </row>
    <row r="40" spans="2:57" ht="14.4" customHeight="1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5"/>
    </row>
    <row r="41" spans="2:57" ht="14.4" customHeight="1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5"/>
    </row>
    <row r="42" spans="2:57" ht="14.4" customHeight="1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5"/>
    </row>
    <row r="43" spans="2:57" ht="14.4" customHeight="1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5"/>
    </row>
    <row r="44" spans="2:57" ht="14.4" customHeight="1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5"/>
    </row>
    <row r="45" spans="2:57" ht="14.4" customHeight="1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5"/>
    </row>
    <row r="46" spans="2:57" ht="14.4" customHeight="1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5"/>
    </row>
    <row r="47" spans="2:57" ht="14.4" customHeight="1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5"/>
    </row>
    <row r="48" spans="2:57" ht="14.4" customHeight="1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5"/>
    </row>
    <row r="49" spans="2:44" s="1" customFormat="1" ht="14.4" customHeight="1">
      <c r="B49" s="29"/>
      <c r="C49" s="30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P49" s="30"/>
      <c r="AQ49" s="30"/>
      <c r="AR49" s="33"/>
    </row>
    <row r="50" spans="2:44" ht="10.199999999999999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5"/>
    </row>
    <row r="51" spans="2:44" ht="10.199999999999999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5"/>
    </row>
    <row r="52" spans="2:44" ht="10.199999999999999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5"/>
    </row>
    <row r="53" spans="2:44" ht="10.199999999999999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5"/>
    </row>
    <row r="54" spans="2:44" ht="10.199999999999999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5"/>
    </row>
    <row r="55" spans="2:44" ht="10.199999999999999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5"/>
    </row>
    <row r="56" spans="2:44" ht="10.199999999999999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5"/>
    </row>
    <row r="57" spans="2:44" ht="10.199999999999999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5"/>
    </row>
    <row r="58" spans="2:44" ht="10.199999999999999"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5"/>
    </row>
    <row r="59" spans="2:44" ht="10.199999999999999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5"/>
    </row>
    <row r="60" spans="2:44" s="1" customFormat="1" ht="13.2">
      <c r="B60" s="29"/>
      <c r="C60" s="30"/>
      <c r="D60" s="43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3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3" t="s">
        <v>50</v>
      </c>
      <c r="AI60" s="32"/>
      <c r="AJ60" s="32"/>
      <c r="AK60" s="32"/>
      <c r="AL60" s="32"/>
      <c r="AM60" s="43" t="s">
        <v>51</v>
      </c>
      <c r="AN60" s="32"/>
      <c r="AO60" s="32"/>
      <c r="AP60" s="30"/>
      <c r="AQ60" s="30"/>
      <c r="AR60" s="33"/>
    </row>
    <row r="61" spans="2:44" ht="10.199999999999999"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5"/>
    </row>
    <row r="62" spans="2:44" ht="10.199999999999999"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5"/>
    </row>
    <row r="63" spans="2:44" ht="10.199999999999999"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5"/>
    </row>
    <row r="64" spans="2:44" s="1" customFormat="1" ht="13.2">
      <c r="B64" s="29"/>
      <c r="C64" s="30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P64" s="30"/>
      <c r="AQ64" s="30"/>
      <c r="AR64" s="33"/>
    </row>
    <row r="65" spans="2:44" ht="10.199999999999999"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5"/>
    </row>
    <row r="66" spans="2:44" ht="10.199999999999999"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5"/>
    </row>
    <row r="67" spans="2:44" ht="10.199999999999999"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5"/>
    </row>
    <row r="68" spans="2:44" ht="10.199999999999999"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5"/>
    </row>
    <row r="69" spans="2:44" ht="10.199999999999999"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5"/>
    </row>
    <row r="70" spans="2:44" ht="10.199999999999999"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5"/>
    </row>
    <row r="71" spans="2:44" ht="10.199999999999999"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5"/>
    </row>
    <row r="72" spans="2:44" ht="10.199999999999999"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5"/>
    </row>
    <row r="73" spans="2:44" ht="10.199999999999999"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5"/>
    </row>
    <row r="74" spans="2:44" ht="10.199999999999999"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5"/>
    </row>
    <row r="75" spans="2:44" s="1" customFormat="1" ht="13.2">
      <c r="B75" s="29"/>
      <c r="C75" s="30"/>
      <c r="D75" s="43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3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3" t="s">
        <v>50</v>
      </c>
      <c r="AI75" s="32"/>
      <c r="AJ75" s="32"/>
      <c r="AK75" s="32"/>
      <c r="AL75" s="32"/>
      <c r="AM75" s="43" t="s">
        <v>51</v>
      </c>
      <c r="AN75" s="32"/>
      <c r="AO75" s="32"/>
      <c r="AP75" s="30"/>
      <c r="AQ75" s="30"/>
      <c r="AR75" s="33"/>
    </row>
    <row r="76" spans="2:44" s="1" customFormat="1" ht="10.199999999999999"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</row>
    <row r="77" spans="2:44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3"/>
    </row>
    <row r="81" spans="1:91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3"/>
    </row>
    <row r="82" spans="1:91" s="1" customFormat="1" ht="24.9" customHeight="1">
      <c r="B82" s="29"/>
      <c r="C82" s="18" t="s">
        <v>54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</row>
    <row r="83" spans="1:91" s="1" customFormat="1" ht="6.9" customHeight="1"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</row>
    <row r="84" spans="1:91" s="3" customFormat="1" ht="12" customHeight="1">
      <c r="B84" s="48"/>
      <c r="C84" s="24" t="s">
        <v>13</v>
      </c>
      <c r="D84" s="49"/>
      <c r="E84" s="49"/>
      <c r="F84" s="49"/>
      <c r="G84" s="49"/>
      <c r="H84" s="49"/>
      <c r="I84" s="49"/>
      <c r="J84" s="49"/>
      <c r="K84" s="49"/>
      <c r="L84" s="49" t="str">
        <f>K5</f>
        <v>MG010519</v>
      </c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50"/>
    </row>
    <row r="85" spans="1:91" s="4" customFormat="1" ht="36.9" customHeight="1">
      <c r="B85" s="51"/>
      <c r="C85" s="52" t="s">
        <v>16</v>
      </c>
      <c r="D85" s="53"/>
      <c r="E85" s="53"/>
      <c r="F85" s="53"/>
      <c r="G85" s="53"/>
      <c r="H85" s="53"/>
      <c r="I85" s="53"/>
      <c r="J85" s="53"/>
      <c r="K85" s="53"/>
      <c r="L85" s="231" t="str">
        <f>K6</f>
        <v>SPOLEČENSKÉ STŘEDISKO SEVER - VÝTAH, TEMENICKÁ 5, ŠUMPERK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P85" s="53"/>
      <c r="AQ85" s="53"/>
      <c r="AR85" s="54"/>
    </row>
    <row r="86" spans="1:91" s="1" customFormat="1" ht="6.9" customHeight="1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</row>
    <row r="87" spans="1:91" s="1" customFormat="1" ht="12" customHeight="1">
      <c r="B87" s="29"/>
      <c r="C87" s="24" t="s">
        <v>20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Šumperk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4" t="s">
        <v>22</v>
      </c>
      <c r="AJ87" s="30"/>
      <c r="AK87" s="30"/>
      <c r="AL87" s="30"/>
      <c r="AM87" s="233" t="str">
        <f>IF(AN8= "","",AN8)</f>
        <v>24. 5. 2019</v>
      </c>
      <c r="AN87" s="233"/>
      <c r="AO87" s="30"/>
      <c r="AP87" s="30"/>
      <c r="AQ87" s="30"/>
      <c r="AR87" s="33"/>
    </row>
    <row r="88" spans="1:91" s="1" customFormat="1" ht="6.9" customHeight="1"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</row>
    <row r="89" spans="1:91" s="1" customFormat="1" ht="15.15" customHeight="1">
      <c r="B89" s="29"/>
      <c r="C89" s="24" t="s">
        <v>24</v>
      </c>
      <c r="D89" s="30"/>
      <c r="E89" s="30"/>
      <c r="F89" s="30"/>
      <c r="G89" s="30"/>
      <c r="H89" s="30"/>
      <c r="I89" s="30"/>
      <c r="J89" s="30"/>
      <c r="K89" s="30"/>
      <c r="L89" s="49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4" t="s">
        <v>30</v>
      </c>
      <c r="AJ89" s="30"/>
      <c r="AK89" s="30"/>
      <c r="AL89" s="30"/>
      <c r="AM89" s="229" t="str">
        <f>IF(E17="","",E17)</f>
        <v>Ing. Pavel Matura</v>
      </c>
      <c r="AN89" s="230"/>
      <c r="AO89" s="230"/>
      <c r="AP89" s="230"/>
      <c r="AQ89" s="30"/>
      <c r="AR89" s="33"/>
      <c r="AS89" s="223" t="s">
        <v>55</v>
      </c>
      <c r="AT89" s="224"/>
      <c r="AU89" s="57"/>
      <c r="AV89" s="57"/>
      <c r="AW89" s="57"/>
      <c r="AX89" s="57"/>
      <c r="AY89" s="57"/>
      <c r="AZ89" s="57"/>
      <c r="BA89" s="57"/>
      <c r="BB89" s="57"/>
      <c r="BC89" s="57"/>
      <c r="BD89" s="58"/>
    </row>
    <row r="90" spans="1:91" s="1" customFormat="1" ht="15.15" customHeight="1">
      <c r="B90" s="29"/>
      <c r="C90" s="24" t="s">
        <v>28</v>
      </c>
      <c r="D90" s="30"/>
      <c r="E90" s="30"/>
      <c r="F90" s="30"/>
      <c r="G90" s="30"/>
      <c r="H90" s="30"/>
      <c r="I90" s="30"/>
      <c r="J90" s="30"/>
      <c r="K90" s="30"/>
      <c r="L90" s="49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4" t="s">
        <v>33</v>
      </c>
      <c r="AJ90" s="30"/>
      <c r="AK90" s="30"/>
      <c r="AL90" s="30"/>
      <c r="AM90" s="229" t="str">
        <f>IF(E20="","",E20)</f>
        <v xml:space="preserve"> </v>
      </c>
      <c r="AN90" s="230"/>
      <c r="AO90" s="230"/>
      <c r="AP90" s="230"/>
      <c r="AQ90" s="30"/>
      <c r="AR90" s="33"/>
      <c r="AS90" s="225"/>
      <c r="AT90" s="226"/>
      <c r="AU90" s="59"/>
      <c r="AV90" s="59"/>
      <c r="AW90" s="59"/>
      <c r="AX90" s="59"/>
      <c r="AY90" s="59"/>
      <c r="AZ90" s="59"/>
      <c r="BA90" s="59"/>
      <c r="BB90" s="59"/>
      <c r="BC90" s="59"/>
      <c r="BD90" s="60"/>
    </row>
    <row r="91" spans="1:91" s="1" customFormat="1" ht="10.8" customHeight="1"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27"/>
      <c r="AT91" s="228"/>
      <c r="AU91" s="61"/>
      <c r="AV91" s="61"/>
      <c r="AW91" s="61"/>
      <c r="AX91" s="61"/>
      <c r="AY91" s="61"/>
      <c r="AZ91" s="61"/>
      <c r="BA91" s="61"/>
      <c r="BB91" s="61"/>
      <c r="BC91" s="61"/>
      <c r="BD91" s="62"/>
    </row>
    <row r="92" spans="1:91" s="1" customFormat="1" ht="29.25" customHeight="1">
      <c r="B92" s="29"/>
      <c r="C92" s="250" t="s">
        <v>56</v>
      </c>
      <c r="D92" s="243"/>
      <c r="E92" s="243"/>
      <c r="F92" s="243"/>
      <c r="G92" s="243"/>
      <c r="H92" s="63"/>
      <c r="I92" s="242" t="s">
        <v>57</v>
      </c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5" t="s">
        <v>58</v>
      </c>
      <c r="AH92" s="243"/>
      <c r="AI92" s="243"/>
      <c r="AJ92" s="243"/>
      <c r="AK92" s="243"/>
      <c r="AL92" s="243"/>
      <c r="AM92" s="243"/>
      <c r="AN92" s="242" t="s">
        <v>59</v>
      </c>
      <c r="AO92" s="243"/>
      <c r="AP92" s="244"/>
      <c r="AQ92" s="64" t="s">
        <v>60</v>
      </c>
      <c r="AR92" s="33"/>
      <c r="AS92" s="65" t="s">
        <v>61</v>
      </c>
      <c r="AT92" s="66" t="s">
        <v>62</v>
      </c>
      <c r="AU92" s="66" t="s">
        <v>63</v>
      </c>
      <c r="AV92" s="66" t="s">
        <v>64</v>
      </c>
      <c r="AW92" s="66" t="s">
        <v>65</v>
      </c>
      <c r="AX92" s="66" t="s">
        <v>66</v>
      </c>
      <c r="AY92" s="66" t="s">
        <v>67</v>
      </c>
      <c r="AZ92" s="66" t="s">
        <v>68</v>
      </c>
      <c r="BA92" s="66" t="s">
        <v>69</v>
      </c>
      <c r="BB92" s="66" t="s">
        <v>70</v>
      </c>
      <c r="BC92" s="66" t="s">
        <v>71</v>
      </c>
      <c r="BD92" s="67" t="s">
        <v>72</v>
      </c>
    </row>
    <row r="93" spans="1:91" s="1" customFormat="1" ht="10.8" customHeight="1"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68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70"/>
    </row>
    <row r="94" spans="1:91" s="5" customFormat="1" ht="32.4" customHeight="1">
      <c r="B94" s="71"/>
      <c r="C94" s="72" t="s">
        <v>73</v>
      </c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248">
        <f>ROUND(SUM(AG95:AG98),2)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75" t="s">
        <v>1</v>
      </c>
      <c r="AR94" s="76"/>
      <c r="AS94" s="77">
        <f>ROUND(SUM(AS95:AS98),2)</f>
        <v>0</v>
      </c>
      <c r="AT94" s="78">
        <f>ROUND(SUM(AV94:AW94),2)</f>
        <v>0</v>
      </c>
      <c r="AU94" s="79">
        <f>ROUND(SUM(AU95:AU98),5)</f>
        <v>0</v>
      </c>
      <c r="AV94" s="78">
        <f>ROUND(AZ94*L29,2)</f>
        <v>0</v>
      </c>
      <c r="AW94" s="78">
        <f>ROUND(BA94*L30,2)</f>
        <v>0</v>
      </c>
      <c r="AX94" s="78">
        <f>ROUND(BB94*L29,2)</f>
        <v>0</v>
      </c>
      <c r="AY94" s="78">
        <f>ROUND(BC94*L30,2)</f>
        <v>0</v>
      </c>
      <c r="AZ94" s="78">
        <f>ROUND(SUM(AZ95:AZ98),2)</f>
        <v>0</v>
      </c>
      <c r="BA94" s="78">
        <f>ROUND(SUM(BA95:BA98),2)</f>
        <v>0</v>
      </c>
      <c r="BB94" s="78">
        <f>ROUND(SUM(BB95:BB98),2)</f>
        <v>0</v>
      </c>
      <c r="BC94" s="78">
        <f>ROUND(SUM(BC95:BC98),2)</f>
        <v>0</v>
      </c>
      <c r="BD94" s="80">
        <f>ROUND(SUM(BD95:BD98),2)</f>
        <v>0</v>
      </c>
      <c r="BS94" s="81" t="s">
        <v>74</v>
      </c>
      <c r="BT94" s="81" t="s">
        <v>75</v>
      </c>
      <c r="BU94" s="82" t="s">
        <v>76</v>
      </c>
      <c r="BV94" s="81" t="s">
        <v>77</v>
      </c>
      <c r="BW94" s="81" t="s">
        <v>5</v>
      </c>
      <c r="BX94" s="81" t="s">
        <v>78</v>
      </c>
      <c r="CL94" s="81" t="s">
        <v>1</v>
      </c>
    </row>
    <row r="95" spans="1:91" s="6" customFormat="1" ht="16.5" customHeight="1">
      <c r="A95" s="83" t="s">
        <v>79</v>
      </c>
      <c r="B95" s="84"/>
      <c r="C95" s="85"/>
      <c r="D95" s="251" t="s">
        <v>80</v>
      </c>
      <c r="E95" s="251"/>
      <c r="F95" s="251"/>
      <c r="G95" s="251"/>
      <c r="H95" s="251"/>
      <c r="I95" s="86"/>
      <c r="J95" s="251" t="s">
        <v>81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46">
        <f>'01 - Uzemnění a jímací so...'!J30</f>
        <v>0</v>
      </c>
      <c r="AH95" s="247"/>
      <c r="AI95" s="247"/>
      <c r="AJ95" s="247"/>
      <c r="AK95" s="247"/>
      <c r="AL95" s="247"/>
      <c r="AM95" s="247"/>
      <c r="AN95" s="246">
        <f>SUM(AG95,AT95)</f>
        <v>0</v>
      </c>
      <c r="AO95" s="247"/>
      <c r="AP95" s="247"/>
      <c r="AQ95" s="87" t="s">
        <v>82</v>
      </c>
      <c r="AR95" s="88"/>
      <c r="AS95" s="89">
        <v>0</v>
      </c>
      <c r="AT95" s="90">
        <f>ROUND(SUM(AV95:AW95),2)</f>
        <v>0</v>
      </c>
      <c r="AU95" s="91">
        <f>'01 - Uzemnění a jímací so...'!P118</f>
        <v>0</v>
      </c>
      <c r="AV95" s="90">
        <f>'01 - Uzemnění a jímací so...'!J33</f>
        <v>0</v>
      </c>
      <c r="AW95" s="90">
        <f>'01 - Uzemnění a jímací so...'!J34</f>
        <v>0</v>
      </c>
      <c r="AX95" s="90">
        <f>'01 - Uzemnění a jímací so...'!J35</f>
        <v>0</v>
      </c>
      <c r="AY95" s="90">
        <f>'01 - Uzemnění a jímací so...'!J36</f>
        <v>0</v>
      </c>
      <c r="AZ95" s="90">
        <f>'01 - Uzemnění a jímací so...'!F33</f>
        <v>0</v>
      </c>
      <c r="BA95" s="90">
        <f>'01 - Uzemnění a jímací so...'!F34</f>
        <v>0</v>
      </c>
      <c r="BB95" s="90">
        <f>'01 - Uzemnění a jímací so...'!F35</f>
        <v>0</v>
      </c>
      <c r="BC95" s="90">
        <f>'01 - Uzemnění a jímací so...'!F36</f>
        <v>0</v>
      </c>
      <c r="BD95" s="92">
        <f>'01 - Uzemnění a jímací so...'!F37</f>
        <v>0</v>
      </c>
      <c r="BT95" s="93" t="s">
        <v>83</v>
      </c>
      <c r="BV95" s="93" t="s">
        <v>77</v>
      </c>
      <c r="BW95" s="93" t="s">
        <v>84</v>
      </c>
      <c r="BX95" s="93" t="s">
        <v>5</v>
      </c>
      <c r="CL95" s="93" t="s">
        <v>1</v>
      </c>
      <c r="CM95" s="93" t="s">
        <v>85</v>
      </c>
    </row>
    <row r="96" spans="1:91" s="6" customFormat="1" ht="16.5" customHeight="1">
      <c r="A96" s="83" t="s">
        <v>79</v>
      </c>
      <c r="B96" s="84"/>
      <c r="C96" s="85"/>
      <c r="D96" s="251" t="s">
        <v>86</v>
      </c>
      <c r="E96" s="251"/>
      <c r="F96" s="251"/>
      <c r="G96" s="251"/>
      <c r="H96" s="251"/>
      <c r="I96" s="86"/>
      <c r="J96" s="251" t="s">
        <v>87</v>
      </c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51"/>
      <c r="AG96" s="246">
        <f>'02 - Silnoproudá elektroi...'!J30</f>
        <v>0</v>
      </c>
      <c r="AH96" s="247"/>
      <c r="AI96" s="247"/>
      <c r="AJ96" s="247"/>
      <c r="AK96" s="247"/>
      <c r="AL96" s="247"/>
      <c r="AM96" s="247"/>
      <c r="AN96" s="246">
        <f>SUM(AG96,AT96)</f>
        <v>0</v>
      </c>
      <c r="AO96" s="247"/>
      <c r="AP96" s="247"/>
      <c r="AQ96" s="87" t="s">
        <v>82</v>
      </c>
      <c r="AR96" s="88"/>
      <c r="AS96" s="89">
        <v>0</v>
      </c>
      <c r="AT96" s="90">
        <f>ROUND(SUM(AV96:AW96),2)</f>
        <v>0</v>
      </c>
      <c r="AU96" s="91">
        <f>'02 - Silnoproudá elektroi...'!P120</f>
        <v>0</v>
      </c>
      <c r="AV96" s="90">
        <f>'02 - Silnoproudá elektroi...'!J33</f>
        <v>0</v>
      </c>
      <c r="AW96" s="90">
        <f>'02 - Silnoproudá elektroi...'!J34</f>
        <v>0</v>
      </c>
      <c r="AX96" s="90">
        <f>'02 - Silnoproudá elektroi...'!J35</f>
        <v>0</v>
      </c>
      <c r="AY96" s="90">
        <f>'02 - Silnoproudá elektroi...'!J36</f>
        <v>0</v>
      </c>
      <c r="AZ96" s="90">
        <f>'02 - Silnoproudá elektroi...'!F33</f>
        <v>0</v>
      </c>
      <c r="BA96" s="90">
        <f>'02 - Silnoproudá elektroi...'!F34</f>
        <v>0</v>
      </c>
      <c r="BB96" s="90">
        <f>'02 - Silnoproudá elektroi...'!F35</f>
        <v>0</v>
      </c>
      <c r="BC96" s="90">
        <f>'02 - Silnoproudá elektroi...'!F36</f>
        <v>0</v>
      </c>
      <c r="BD96" s="92">
        <f>'02 - Silnoproudá elektroi...'!F37</f>
        <v>0</v>
      </c>
      <c r="BT96" s="93" t="s">
        <v>83</v>
      </c>
      <c r="BV96" s="93" t="s">
        <v>77</v>
      </c>
      <c r="BW96" s="93" t="s">
        <v>88</v>
      </c>
      <c r="BX96" s="93" t="s">
        <v>5</v>
      </c>
      <c r="CL96" s="93" t="s">
        <v>1</v>
      </c>
      <c r="CM96" s="93" t="s">
        <v>85</v>
      </c>
    </row>
    <row r="97" spans="1:91" s="6" customFormat="1" ht="16.5" customHeight="1">
      <c r="A97" s="83" t="s">
        <v>79</v>
      </c>
      <c r="B97" s="84"/>
      <c r="C97" s="85"/>
      <c r="D97" s="251" t="s">
        <v>89</v>
      </c>
      <c r="E97" s="251"/>
      <c r="F97" s="251"/>
      <c r="G97" s="251"/>
      <c r="H97" s="251"/>
      <c r="I97" s="86"/>
      <c r="J97" s="251" t="s">
        <v>90</v>
      </c>
      <c r="K97" s="251"/>
      <c r="L97" s="251"/>
      <c r="M97" s="251"/>
      <c r="N97" s="251"/>
      <c r="O97" s="251"/>
      <c r="P97" s="251"/>
      <c r="Q97" s="251"/>
      <c r="R97" s="251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  <c r="AF97" s="251"/>
      <c r="AG97" s="246">
        <f>'03 - Úprava v rozvaděči 2RH'!J30</f>
        <v>0</v>
      </c>
      <c r="AH97" s="247"/>
      <c r="AI97" s="247"/>
      <c r="AJ97" s="247"/>
      <c r="AK97" s="247"/>
      <c r="AL97" s="247"/>
      <c r="AM97" s="247"/>
      <c r="AN97" s="246">
        <f>SUM(AG97,AT97)</f>
        <v>0</v>
      </c>
      <c r="AO97" s="247"/>
      <c r="AP97" s="247"/>
      <c r="AQ97" s="87" t="s">
        <v>82</v>
      </c>
      <c r="AR97" s="88"/>
      <c r="AS97" s="89">
        <v>0</v>
      </c>
      <c r="AT97" s="90">
        <f>ROUND(SUM(AV97:AW97),2)</f>
        <v>0</v>
      </c>
      <c r="AU97" s="91">
        <f>'03 - Úprava v rozvaděči 2RH'!P118</f>
        <v>0</v>
      </c>
      <c r="AV97" s="90">
        <f>'03 - Úprava v rozvaděči 2RH'!J33</f>
        <v>0</v>
      </c>
      <c r="AW97" s="90">
        <f>'03 - Úprava v rozvaděči 2RH'!J34</f>
        <v>0</v>
      </c>
      <c r="AX97" s="90">
        <f>'03 - Úprava v rozvaděči 2RH'!J35</f>
        <v>0</v>
      </c>
      <c r="AY97" s="90">
        <f>'03 - Úprava v rozvaděči 2RH'!J36</f>
        <v>0</v>
      </c>
      <c r="AZ97" s="90">
        <f>'03 - Úprava v rozvaděči 2RH'!F33</f>
        <v>0</v>
      </c>
      <c r="BA97" s="90">
        <f>'03 - Úprava v rozvaděči 2RH'!F34</f>
        <v>0</v>
      </c>
      <c r="BB97" s="90">
        <f>'03 - Úprava v rozvaděči 2RH'!F35</f>
        <v>0</v>
      </c>
      <c r="BC97" s="90">
        <f>'03 - Úprava v rozvaděči 2RH'!F36</f>
        <v>0</v>
      </c>
      <c r="BD97" s="92">
        <f>'03 - Úprava v rozvaděči 2RH'!F37</f>
        <v>0</v>
      </c>
      <c r="BT97" s="93" t="s">
        <v>83</v>
      </c>
      <c r="BV97" s="93" t="s">
        <v>77</v>
      </c>
      <c r="BW97" s="93" t="s">
        <v>91</v>
      </c>
      <c r="BX97" s="93" t="s">
        <v>5</v>
      </c>
      <c r="CL97" s="93" t="s">
        <v>1</v>
      </c>
      <c r="CM97" s="93" t="s">
        <v>85</v>
      </c>
    </row>
    <row r="98" spans="1:91" s="6" customFormat="1" ht="16.5" customHeight="1">
      <c r="A98" s="83" t="s">
        <v>79</v>
      </c>
      <c r="B98" s="84"/>
      <c r="C98" s="85"/>
      <c r="D98" s="251" t="s">
        <v>92</v>
      </c>
      <c r="E98" s="251"/>
      <c r="F98" s="251"/>
      <c r="G98" s="251"/>
      <c r="H98" s="251"/>
      <c r="I98" s="86"/>
      <c r="J98" s="251" t="s">
        <v>93</v>
      </c>
      <c r="K98" s="251"/>
      <c r="L98" s="251"/>
      <c r="M98" s="251"/>
      <c r="N98" s="251"/>
      <c r="O98" s="251"/>
      <c r="P98" s="251"/>
      <c r="Q98" s="251"/>
      <c r="R98" s="251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F98" s="251"/>
      <c r="AG98" s="246">
        <f>'04 - Ostatní práce, revize'!J30</f>
        <v>0</v>
      </c>
      <c r="AH98" s="247"/>
      <c r="AI98" s="247"/>
      <c r="AJ98" s="247"/>
      <c r="AK98" s="247"/>
      <c r="AL98" s="247"/>
      <c r="AM98" s="247"/>
      <c r="AN98" s="246">
        <f>SUM(AG98,AT98)</f>
        <v>0</v>
      </c>
      <c r="AO98" s="247"/>
      <c r="AP98" s="247"/>
      <c r="AQ98" s="87" t="s">
        <v>82</v>
      </c>
      <c r="AR98" s="88"/>
      <c r="AS98" s="94">
        <v>0</v>
      </c>
      <c r="AT98" s="95">
        <f>ROUND(SUM(AV98:AW98),2)</f>
        <v>0</v>
      </c>
      <c r="AU98" s="96">
        <f>'04 - Ostatní práce, revize'!P118</f>
        <v>0</v>
      </c>
      <c r="AV98" s="95">
        <f>'04 - Ostatní práce, revize'!J33</f>
        <v>0</v>
      </c>
      <c r="AW98" s="95">
        <f>'04 - Ostatní práce, revize'!J34</f>
        <v>0</v>
      </c>
      <c r="AX98" s="95">
        <f>'04 - Ostatní práce, revize'!J35</f>
        <v>0</v>
      </c>
      <c r="AY98" s="95">
        <f>'04 - Ostatní práce, revize'!J36</f>
        <v>0</v>
      </c>
      <c r="AZ98" s="95">
        <f>'04 - Ostatní práce, revize'!F33</f>
        <v>0</v>
      </c>
      <c r="BA98" s="95">
        <f>'04 - Ostatní práce, revize'!F34</f>
        <v>0</v>
      </c>
      <c r="BB98" s="95">
        <f>'04 - Ostatní práce, revize'!F35</f>
        <v>0</v>
      </c>
      <c r="BC98" s="95">
        <f>'04 - Ostatní práce, revize'!F36</f>
        <v>0</v>
      </c>
      <c r="BD98" s="97">
        <f>'04 - Ostatní práce, revize'!F37</f>
        <v>0</v>
      </c>
      <c r="BT98" s="93" t="s">
        <v>83</v>
      </c>
      <c r="BV98" s="93" t="s">
        <v>77</v>
      </c>
      <c r="BW98" s="93" t="s">
        <v>94</v>
      </c>
      <c r="BX98" s="93" t="s">
        <v>5</v>
      </c>
      <c r="CL98" s="93" t="s">
        <v>1</v>
      </c>
      <c r="CM98" s="93" t="s">
        <v>85</v>
      </c>
    </row>
    <row r="99" spans="1:91" s="1" customFormat="1" ht="30" customHeight="1"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3"/>
    </row>
    <row r="100" spans="1:91" s="1" customFormat="1" ht="6.9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3"/>
    </row>
  </sheetData>
  <sheetProtection algorithmName="SHA-512" hashValue="73Zm2vsvjJxQPLdGiFQ6yG+tU7ZcgqJnC5dQlaHsAi3xnplxj1ePu8KnhhtBGxKfA0gwaIE+cCLEjReVAZrb/A==" saltValue="mNuyMnZWgeiK+173gglr+hpDaB3i/tO/49CNt7mpyw51FqX23uFwnZjhuhTq2f5DA6Pas1pGLl9UVM/CyzB3pg==" spinCount="100000" sheet="1" objects="1" scenarios="1" formatColumns="0" formatRows="0"/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Uzemnění a jímací so...'!C2" display="/"/>
    <hyperlink ref="A96" location="'02 - Silnoproudá elektroi...'!C2" display="/"/>
    <hyperlink ref="A97" location="'03 - Úprava v rozvaděči 2RH'!C2" display="/"/>
    <hyperlink ref="A98" location="'04 - Ostatní práce, reviz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3"/>
  <sheetViews>
    <sheetView showGridLines="0" topLeftCell="A56" workbookViewId="0"/>
  </sheetViews>
  <sheetFormatPr defaultRowHeight="13.8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98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1" width="14.140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2" t="s">
        <v>84</v>
      </c>
    </row>
    <row r="3" spans="2:46" ht="6.9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5"/>
      <c r="AT3" s="12" t="s">
        <v>85</v>
      </c>
    </row>
    <row r="4" spans="2:46" ht="24.9" customHeight="1">
      <c r="B4" s="15"/>
      <c r="D4" s="102" t="s">
        <v>95</v>
      </c>
      <c r="L4" s="15"/>
      <c r="M4" s="103" t="s">
        <v>10</v>
      </c>
      <c r="AT4" s="12" t="s">
        <v>4</v>
      </c>
    </row>
    <row r="5" spans="2:46" ht="6.9" customHeight="1">
      <c r="B5" s="15"/>
      <c r="L5" s="15"/>
    </row>
    <row r="6" spans="2:46" ht="12" customHeight="1">
      <c r="B6" s="15"/>
      <c r="D6" s="104" t="s">
        <v>16</v>
      </c>
      <c r="L6" s="15"/>
    </row>
    <row r="7" spans="2:46" ht="16.5" customHeight="1">
      <c r="B7" s="15"/>
      <c r="E7" s="252" t="str">
        <f>'Rekapitulace stavby'!K6</f>
        <v>SPOLEČENSKÉ STŘEDISKO SEVER - VÝTAH, TEMENICKÁ 5, ŠUMPERK</v>
      </c>
      <c r="F7" s="253"/>
      <c r="G7" s="253"/>
      <c r="H7" s="253"/>
      <c r="L7" s="15"/>
    </row>
    <row r="8" spans="2:46" s="1" customFormat="1" ht="12" customHeight="1">
      <c r="B8" s="33"/>
      <c r="D8" s="104" t="s">
        <v>96</v>
      </c>
      <c r="I8" s="105"/>
      <c r="L8" s="33"/>
    </row>
    <row r="9" spans="2:46" s="1" customFormat="1" ht="36.9" customHeight="1">
      <c r="B9" s="33"/>
      <c r="E9" s="254" t="s">
        <v>97</v>
      </c>
      <c r="F9" s="255"/>
      <c r="G9" s="255"/>
      <c r="H9" s="255"/>
      <c r="I9" s="105"/>
      <c r="L9" s="33"/>
    </row>
    <row r="10" spans="2:46" s="1" customFormat="1" ht="10.199999999999999">
      <c r="B10" s="33"/>
      <c r="I10" s="105"/>
      <c r="L10" s="33"/>
    </row>
    <row r="11" spans="2:46" s="1" customFormat="1" ht="12" customHeight="1">
      <c r="B11" s="33"/>
      <c r="D11" s="104" t="s">
        <v>18</v>
      </c>
      <c r="F11" s="106" t="s">
        <v>1</v>
      </c>
      <c r="I11" s="107" t="s">
        <v>19</v>
      </c>
      <c r="J11" s="106" t="s">
        <v>1</v>
      </c>
      <c r="L11" s="33"/>
    </row>
    <row r="12" spans="2:46" s="1" customFormat="1" ht="12" customHeight="1">
      <c r="B12" s="33"/>
      <c r="D12" s="104" t="s">
        <v>20</v>
      </c>
      <c r="F12" s="106" t="s">
        <v>21</v>
      </c>
      <c r="I12" s="107" t="s">
        <v>22</v>
      </c>
      <c r="J12" s="108" t="str">
        <f>'Rekapitulace stavby'!AN8</f>
        <v>24. 5. 2019</v>
      </c>
      <c r="L12" s="33"/>
    </row>
    <row r="13" spans="2:46" s="1" customFormat="1" ht="10.8" customHeight="1">
      <c r="B13" s="33"/>
      <c r="I13" s="105"/>
      <c r="L13" s="33"/>
    </row>
    <row r="14" spans="2:46" s="1" customFormat="1" ht="12" customHeight="1">
      <c r="B14" s="33"/>
      <c r="D14" s="104" t="s">
        <v>24</v>
      </c>
      <c r="I14" s="107" t="s">
        <v>25</v>
      </c>
      <c r="J14" s="106" t="str">
        <f>IF('Rekapitulace stavby'!AN10="","",'Rekapitulace stavby'!AN10)</f>
        <v/>
      </c>
      <c r="L14" s="33"/>
    </row>
    <row r="15" spans="2:46" s="1" customFormat="1" ht="18" customHeight="1">
      <c r="B15" s="33"/>
      <c r="E15" s="106" t="str">
        <f>IF('Rekapitulace stavby'!E11="","",'Rekapitulace stavby'!E11)</f>
        <v xml:space="preserve"> </v>
      </c>
      <c r="I15" s="107" t="s">
        <v>27</v>
      </c>
      <c r="J15" s="106" t="str">
        <f>IF('Rekapitulace stavby'!AN11="","",'Rekapitulace stavby'!AN11)</f>
        <v/>
      </c>
      <c r="L15" s="33"/>
    </row>
    <row r="16" spans="2:46" s="1" customFormat="1" ht="6.9" customHeight="1">
      <c r="B16" s="33"/>
      <c r="I16" s="105"/>
      <c r="L16" s="33"/>
    </row>
    <row r="17" spans="2:12" s="1" customFormat="1" ht="12" customHeight="1">
      <c r="B17" s="33"/>
      <c r="D17" s="104" t="s">
        <v>28</v>
      </c>
      <c r="I17" s="107" t="s">
        <v>25</v>
      </c>
      <c r="J17" s="25" t="str">
        <f>'Rekapitulace stavby'!AN13</f>
        <v>Vyplň údaj</v>
      </c>
      <c r="L17" s="33"/>
    </row>
    <row r="18" spans="2:12" s="1" customFormat="1" ht="18" customHeight="1">
      <c r="B18" s="33"/>
      <c r="E18" s="256" t="str">
        <f>'Rekapitulace stavby'!E14</f>
        <v>Vyplň údaj</v>
      </c>
      <c r="F18" s="257"/>
      <c r="G18" s="257"/>
      <c r="H18" s="257"/>
      <c r="I18" s="107" t="s">
        <v>27</v>
      </c>
      <c r="J18" s="25" t="str">
        <f>'Rekapitulace stavby'!AN14</f>
        <v>Vyplň údaj</v>
      </c>
      <c r="L18" s="33"/>
    </row>
    <row r="19" spans="2:12" s="1" customFormat="1" ht="6.9" customHeight="1">
      <c r="B19" s="33"/>
      <c r="I19" s="105"/>
      <c r="L19" s="33"/>
    </row>
    <row r="20" spans="2:12" s="1" customFormat="1" ht="12" customHeight="1">
      <c r="B20" s="33"/>
      <c r="D20" s="104" t="s">
        <v>30</v>
      </c>
      <c r="I20" s="107" t="s">
        <v>25</v>
      </c>
      <c r="J20" s="106" t="s">
        <v>1</v>
      </c>
      <c r="L20" s="33"/>
    </row>
    <row r="21" spans="2:12" s="1" customFormat="1" ht="18" customHeight="1">
      <c r="B21" s="33"/>
      <c r="E21" s="106" t="s">
        <v>31</v>
      </c>
      <c r="I21" s="107" t="s">
        <v>27</v>
      </c>
      <c r="J21" s="106" t="s">
        <v>1</v>
      </c>
      <c r="L21" s="33"/>
    </row>
    <row r="22" spans="2:12" s="1" customFormat="1" ht="6.9" customHeight="1">
      <c r="B22" s="33"/>
      <c r="I22" s="105"/>
      <c r="L22" s="33"/>
    </row>
    <row r="23" spans="2:12" s="1" customFormat="1" ht="12" customHeight="1">
      <c r="B23" s="33"/>
      <c r="D23" s="104" t="s">
        <v>33</v>
      </c>
      <c r="I23" s="107" t="s">
        <v>25</v>
      </c>
      <c r="J23" s="106" t="str">
        <f>IF('Rekapitulace stavby'!AN19="","",'Rekapitulace stavby'!AN19)</f>
        <v/>
      </c>
      <c r="L23" s="33"/>
    </row>
    <row r="24" spans="2:12" s="1" customFormat="1" ht="18" customHeight="1">
      <c r="B24" s="33"/>
      <c r="E24" s="106" t="str">
        <f>IF('Rekapitulace stavby'!E20="","",'Rekapitulace stavby'!E20)</f>
        <v xml:space="preserve"> </v>
      </c>
      <c r="I24" s="107" t="s">
        <v>27</v>
      </c>
      <c r="J24" s="106" t="str">
        <f>IF('Rekapitulace stavby'!AN20="","",'Rekapitulace stavby'!AN20)</f>
        <v/>
      </c>
      <c r="L24" s="33"/>
    </row>
    <row r="25" spans="2:12" s="1" customFormat="1" ht="6.9" customHeight="1">
      <c r="B25" s="33"/>
      <c r="I25" s="105"/>
      <c r="L25" s="33"/>
    </row>
    <row r="26" spans="2:12" s="1" customFormat="1" ht="12" customHeight="1">
      <c r="B26" s="33"/>
      <c r="D26" s="104" t="s">
        <v>34</v>
      </c>
      <c r="I26" s="105"/>
      <c r="L26" s="33"/>
    </row>
    <row r="27" spans="2:12" s="7" customFormat="1" ht="16.5" customHeight="1">
      <c r="B27" s="109"/>
      <c r="E27" s="258" t="s">
        <v>1</v>
      </c>
      <c r="F27" s="258"/>
      <c r="G27" s="258"/>
      <c r="H27" s="258"/>
      <c r="I27" s="110"/>
      <c r="L27" s="109"/>
    </row>
    <row r="28" spans="2:12" s="1" customFormat="1" ht="6.9" customHeight="1">
      <c r="B28" s="33"/>
      <c r="I28" s="105"/>
      <c r="L28" s="33"/>
    </row>
    <row r="29" spans="2:12" s="1" customFormat="1" ht="6.9" customHeight="1">
      <c r="B29" s="33"/>
      <c r="D29" s="57"/>
      <c r="E29" s="57"/>
      <c r="F29" s="57"/>
      <c r="G29" s="57"/>
      <c r="H29" s="57"/>
      <c r="I29" s="111"/>
      <c r="J29" s="57"/>
      <c r="K29" s="57"/>
      <c r="L29" s="33"/>
    </row>
    <row r="30" spans="2:12" s="1" customFormat="1" ht="25.35" customHeight="1">
      <c r="B30" s="33"/>
      <c r="D30" s="112" t="s">
        <v>35</v>
      </c>
      <c r="I30" s="105"/>
      <c r="J30" s="113">
        <f>ROUND(J118, 2)</f>
        <v>0</v>
      </c>
      <c r="L30" s="33"/>
    </row>
    <row r="31" spans="2:12" s="1" customFormat="1" ht="6.9" customHeight="1">
      <c r="B31" s="33"/>
      <c r="D31" s="57"/>
      <c r="E31" s="57"/>
      <c r="F31" s="57"/>
      <c r="G31" s="57"/>
      <c r="H31" s="57"/>
      <c r="I31" s="111"/>
      <c r="J31" s="57"/>
      <c r="K31" s="57"/>
      <c r="L31" s="33"/>
    </row>
    <row r="32" spans="2:12" s="1" customFormat="1" ht="14.4" customHeight="1">
      <c r="B32" s="33"/>
      <c r="F32" s="114" t="s">
        <v>37</v>
      </c>
      <c r="I32" s="115" t="s">
        <v>36</v>
      </c>
      <c r="J32" s="114" t="s">
        <v>38</v>
      </c>
      <c r="L32" s="33"/>
    </row>
    <row r="33" spans="2:12" s="1" customFormat="1" ht="14.4" customHeight="1">
      <c r="B33" s="33"/>
      <c r="D33" s="116" t="s">
        <v>39</v>
      </c>
      <c r="E33" s="104" t="s">
        <v>40</v>
      </c>
      <c r="F33" s="117">
        <f>ROUND((SUM(BE118:BE152)),  2)</f>
        <v>0</v>
      </c>
      <c r="I33" s="118">
        <v>0.21</v>
      </c>
      <c r="J33" s="117">
        <f>ROUND(((SUM(BE118:BE152))*I33),  2)</f>
        <v>0</v>
      </c>
      <c r="L33" s="33"/>
    </row>
    <row r="34" spans="2:12" s="1" customFormat="1" ht="14.4" customHeight="1">
      <c r="B34" s="33"/>
      <c r="E34" s="104" t="s">
        <v>41</v>
      </c>
      <c r="F34" s="117">
        <f>ROUND((SUM(BF118:BF152)),  2)</f>
        <v>0</v>
      </c>
      <c r="I34" s="118">
        <v>0.15</v>
      </c>
      <c r="J34" s="117">
        <f>ROUND(((SUM(BF118:BF152))*I34),  2)</f>
        <v>0</v>
      </c>
      <c r="L34" s="33"/>
    </row>
    <row r="35" spans="2:12" s="1" customFormat="1" ht="14.4" hidden="1" customHeight="1">
      <c r="B35" s="33"/>
      <c r="E35" s="104" t="s">
        <v>42</v>
      </c>
      <c r="F35" s="117">
        <f>ROUND((SUM(BG118:BG152)),  2)</f>
        <v>0</v>
      </c>
      <c r="I35" s="118">
        <v>0.21</v>
      </c>
      <c r="J35" s="117">
        <f>0</f>
        <v>0</v>
      </c>
      <c r="L35" s="33"/>
    </row>
    <row r="36" spans="2:12" s="1" customFormat="1" ht="14.4" hidden="1" customHeight="1">
      <c r="B36" s="33"/>
      <c r="E36" s="104" t="s">
        <v>43</v>
      </c>
      <c r="F36" s="117">
        <f>ROUND((SUM(BH118:BH152)),  2)</f>
        <v>0</v>
      </c>
      <c r="I36" s="118">
        <v>0.15</v>
      </c>
      <c r="J36" s="117">
        <f>0</f>
        <v>0</v>
      </c>
      <c r="L36" s="33"/>
    </row>
    <row r="37" spans="2:12" s="1" customFormat="1" ht="14.4" hidden="1" customHeight="1">
      <c r="B37" s="33"/>
      <c r="E37" s="104" t="s">
        <v>44</v>
      </c>
      <c r="F37" s="117">
        <f>ROUND((SUM(BI118:BI152)),  2)</f>
        <v>0</v>
      </c>
      <c r="I37" s="118">
        <v>0</v>
      </c>
      <c r="J37" s="117">
        <f>0</f>
        <v>0</v>
      </c>
      <c r="L37" s="33"/>
    </row>
    <row r="38" spans="2:12" s="1" customFormat="1" ht="6.9" customHeight="1">
      <c r="B38" s="33"/>
      <c r="I38" s="105"/>
      <c r="L38" s="33"/>
    </row>
    <row r="39" spans="2:12" s="1" customFormat="1" ht="25.35" customHeight="1">
      <c r="B39" s="33"/>
      <c r="C39" s="119"/>
      <c r="D39" s="120" t="s">
        <v>45</v>
      </c>
      <c r="E39" s="121"/>
      <c r="F39" s="121"/>
      <c r="G39" s="122" t="s">
        <v>46</v>
      </c>
      <c r="H39" s="123" t="s">
        <v>47</v>
      </c>
      <c r="I39" s="124"/>
      <c r="J39" s="125">
        <f>SUM(J30:J37)</f>
        <v>0</v>
      </c>
      <c r="K39" s="126"/>
      <c r="L39" s="33"/>
    </row>
    <row r="40" spans="2:12" s="1" customFormat="1" ht="14.4" customHeight="1">
      <c r="B40" s="33"/>
      <c r="I40" s="105"/>
      <c r="L40" s="33"/>
    </row>
    <row r="41" spans="2:12" ht="14.4" customHeight="1">
      <c r="B41" s="15"/>
      <c r="L41" s="15"/>
    </row>
    <row r="42" spans="2:12" ht="14.4" customHeight="1">
      <c r="B42" s="15"/>
      <c r="L42" s="15"/>
    </row>
    <row r="43" spans="2:12" ht="14.4" customHeight="1">
      <c r="B43" s="15"/>
      <c r="L43" s="15"/>
    </row>
    <row r="44" spans="2:12" ht="14.4" customHeight="1">
      <c r="B44" s="15"/>
      <c r="L44" s="15"/>
    </row>
    <row r="45" spans="2:12" ht="14.4" customHeight="1">
      <c r="B45" s="15"/>
      <c r="L45" s="15"/>
    </row>
    <row r="46" spans="2:12" ht="14.4" customHeight="1">
      <c r="B46" s="15"/>
      <c r="L46" s="15"/>
    </row>
    <row r="47" spans="2:12" ht="14.4" customHeight="1">
      <c r="B47" s="15"/>
      <c r="L47" s="15"/>
    </row>
    <row r="48" spans="2:12" ht="14.4" customHeight="1">
      <c r="B48" s="15"/>
      <c r="L48" s="15"/>
    </row>
    <row r="49" spans="2:12" ht="14.4" customHeight="1">
      <c r="B49" s="15"/>
      <c r="L49" s="15"/>
    </row>
    <row r="50" spans="2:12" s="1" customFormat="1" ht="14.4" customHeight="1">
      <c r="B50" s="33"/>
      <c r="D50" s="127" t="s">
        <v>48</v>
      </c>
      <c r="E50" s="128"/>
      <c r="F50" s="128"/>
      <c r="G50" s="127" t="s">
        <v>49</v>
      </c>
      <c r="H50" s="128"/>
      <c r="I50" s="129"/>
      <c r="J50" s="128"/>
      <c r="K50" s="128"/>
      <c r="L50" s="33"/>
    </row>
    <row r="51" spans="2:12" ht="10.199999999999999">
      <c r="B51" s="15"/>
      <c r="L51" s="15"/>
    </row>
    <row r="52" spans="2:12" ht="10.199999999999999">
      <c r="B52" s="15"/>
      <c r="L52" s="15"/>
    </row>
    <row r="53" spans="2:12" ht="10.199999999999999">
      <c r="B53" s="15"/>
      <c r="L53" s="15"/>
    </row>
    <row r="54" spans="2:12" ht="10.199999999999999">
      <c r="B54" s="15"/>
      <c r="L54" s="15"/>
    </row>
    <row r="55" spans="2:12" ht="10.199999999999999">
      <c r="B55" s="15"/>
      <c r="L55" s="15"/>
    </row>
    <row r="56" spans="2:12" ht="10.199999999999999">
      <c r="B56" s="15"/>
      <c r="L56" s="15"/>
    </row>
    <row r="57" spans="2:12" ht="10.199999999999999">
      <c r="B57" s="15"/>
      <c r="L57" s="15"/>
    </row>
    <row r="58" spans="2:12" ht="10.199999999999999">
      <c r="B58" s="15"/>
      <c r="L58" s="15"/>
    </row>
    <row r="59" spans="2:12" ht="10.199999999999999">
      <c r="B59" s="15"/>
      <c r="L59" s="15"/>
    </row>
    <row r="60" spans="2:12" ht="10.199999999999999">
      <c r="B60" s="15"/>
      <c r="L60" s="15"/>
    </row>
    <row r="61" spans="2:12" s="1" customFormat="1" ht="13.2">
      <c r="B61" s="33"/>
      <c r="D61" s="130" t="s">
        <v>50</v>
      </c>
      <c r="E61" s="131"/>
      <c r="F61" s="132" t="s">
        <v>51</v>
      </c>
      <c r="G61" s="130" t="s">
        <v>50</v>
      </c>
      <c r="H61" s="131"/>
      <c r="I61" s="133"/>
      <c r="J61" s="134" t="s">
        <v>51</v>
      </c>
      <c r="K61" s="131"/>
      <c r="L61" s="33"/>
    </row>
    <row r="62" spans="2:12" ht="10.199999999999999">
      <c r="B62" s="15"/>
      <c r="L62" s="15"/>
    </row>
    <row r="63" spans="2:12" ht="10.199999999999999">
      <c r="B63" s="15"/>
      <c r="L63" s="15"/>
    </row>
    <row r="64" spans="2:12" ht="10.199999999999999">
      <c r="B64" s="15"/>
      <c r="L64" s="15"/>
    </row>
    <row r="65" spans="2:12" s="1" customFormat="1" ht="13.2">
      <c r="B65" s="33"/>
      <c r="D65" s="127" t="s">
        <v>52</v>
      </c>
      <c r="E65" s="128"/>
      <c r="F65" s="128"/>
      <c r="G65" s="127" t="s">
        <v>53</v>
      </c>
      <c r="H65" s="128"/>
      <c r="I65" s="129"/>
      <c r="J65" s="128"/>
      <c r="K65" s="128"/>
      <c r="L65" s="33"/>
    </row>
    <row r="66" spans="2:12" ht="10.199999999999999">
      <c r="B66" s="15"/>
      <c r="L66" s="15"/>
    </row>
    <row r="67" spans="2:12" ht="10.199999999999999">
      <c r="B67" s="15"/>
      <c r="L67" s="15"/>
    </row>
    <row r="68" spans="2:12" ht="10.199999999999999">
      <c r="B68" s="15"/>
      <c r="L68" s="15"/>
    </row>
    <row r="69" spans="2:12" ht="10.199999999999999">
      <c r="B69" s="15"/>
      <c r="L69" s="15"/>
    </row>
    <row r="70" spans="2:12" ht="10.199999999999999">
      <c r="B70" s="15"/>
      <c r="L70" s="15"/>
    </row>
    <row r="71" spans="2:12" ht="10.199999999999999">
      <c r="B71" s="15"/>
      <c r="L71" s="15"/>
    </row>
    <row r="72" spans="2:12" ht="10.199999999999999">
      <c r="B72" s="15"/>
      <c r="L72" s="15"/>
    </row>
    <row r="73" spans="2:12" ht="10.199999999999999">
      <c r="B73" s="15"/>
      <c r="L73" s="15"/>
    </row>
    <row r="74" spans="2:12" ht="10.199999999999999">
      <c r="B74" s="15"/>
      <c r="L74" s="15"/>
    </row>
    <row r="75" spans="2:12" ht="10.199999999999999">
      <c r="B75" s="15"/>
      <c r="L75" s="15"/>
    </row>
    <row r="76" spans="2:12" s="1" customFormat="1" ht="13.2">
      <c r="B76" s="33"/>
      <c r="D76" s="130" t="s">
        <v>50</v>
      </c>
      <c r="E76" s="131"/>
      <c r="F76" s="132" t="s">
        <v>51</v>
      </c>
      <c r="G76" s="130" t="s">
        <v>50</v>
      </c>
      <c r="H76" s="131"/>
      <c r="I76" s="133"/>
      <c r="J76" s="134" t="s">
        <v>51</v>
      </c>
      <c r="K76" s="131"/>
      <c r="L76" s="33"/>
    </row>
    <row r="77" spans="2:12" s="1" customFormat="1" ht="14.4" customHeight="1">
      <c r="B77" s="135"/>
      <c r="C77" s="136"/>
      <c r="D77" s="136"/>
      <c r="E77" s="136"/>
      <c r="F77" s="136"/>
      <c r="G77" s="136"/>
      <c r="H77" s="136"/>
      <c r="I77" s="137"/>
      <c r="J77" s="136"/>
      <c r="K77" s="136"/>
      <c r="L77" s="33"/>
    </row>
    <row r="81" spans="2:47" s="1" customFormat="1" ht="6.9" customHeight="1">
      <c r="B81" s="138"/>
      <c r="C81" s="139"/>
      <c r="D81" s="139"/>
      <c r="E81" s="139"/>
      <c r="F81" s="139"/>
      <c r="G81" s="139"/>
      <c r="H81" s="139"/>
      <c r="I81" s="140"/>
      <c r="J81" s="139"/>
      <c r="K81" s="139"/>
      <c r="L81" s="33"/>
    </row>
    <row r="82" spans="2:47" s="1" customFormat="1" ht="24.9" customHeight="1">
      <c r="B82" s="29"/>
      <c r="C82" s="18" t="s">
        <v>98</v>
      </c>
      <c r="D82" s="30"/>
      <c r="E82" s="30"/>
      <c r="F82" s="30"/>
      <c r="G82" s="30"/>
      <c r="H82" s="30"/>
      <c r="I82" s="105"/>
      <c r="J82" s="30"/>
      <c r="K82" s="30"/>
      <c r="L82" s="33"/>
    </row>
    <row r="83" spans="2:47" s="1" customFormat="1" ht="6.9" customHeight="1">
      <c r="B83" s="29"/>
      <c r="C83" s="30"/>
      <c r="D83" s="30"/>
      <c r="E83" s="30"/>
      <c r="F83" s="30"/>
      <c r="G83" s="30"/>
      <c r="H83" s="30"/>
      <c r="I83" s="105"/>
      <c r="J83" s="30"/>
      <c r="K83" s="30"/>
      <c r="L83" s="33"/>
    </row>
    <row r="84" spans="2:47" s="1" customFormat="1" ht="12" customHeight="1">
      <c r="B84" s="29"/>
      <c r="C84" s="24" t="s">
        <v>16</v>
      </c>
      <c r="D84" s="30"/>
      <c r="E84" s="30"/>
      <c r="F84" s="30"/>
      <c r="G84" s="30"/>
      <c r="H84" s="30"/>
      <c r="I84" s="105"/>
      <c r="J84" s="30"/>
      <c r="K84" s="30"/>
      <c r="L84" s="33"/>
    </row>
    <row r="85" spans="2:47" s="1" customFormat="1" ht="16.5" customHeight="1">
      <c r="B85" s="29"/>
      <c r="C85" s="30"/>
      <c r="D85" s="30"/>
      <c r="E85" s="259" t="str">
        <f>E7</f>
        <v>SPOLEČENSKÉ STŘEDISKO SEVER - VÝTAH, TEMENICKÁ 5, ŠUMPERK</v>
      </c>
      <c r="F85" s="260"/>
      <c r="G85" s="260"/>
      <c r="H85" s="260"/>
      <c r="I85" s="105"/>
      <c r="J85" s="30"/>
      <c r="K85" s="30"/>
      <c r="L85" s="33"/>
    </row>
    <row r="86" spans="2:47" s="1" customFormat="1" ht="12" customHeight="1">
      <c r="B86" s="29"/>
      <c r="C86" s="24" t="s">
        <v>96</v>
      </c>
      <c r="D86" s="30"/>
      <c r="E86" s="30"/>
      <c r="F86" s="30"/>
      <c r="G86" s="30"/>
      <c r="H86" s="30"/>
      <c r="I86" s="105"/>
      <c r="J86" s="30"/>
      <c r="K86" s="30"/>
      <c r="L86" s="33"/>
    </row>
    <row r="87" spans="2:47" s="1" customFormat="1" ht="16.5" customHeight="1">
      <c r="B87" s="29"/>
      <c r="C87" s="30"/>
      <c r="D87" s="30"/>
      <c r="E87" s="231" t="str">
        <f>E9</f>
        <v>01 - Uzemnění a jímací soustava</v>
      </c>
      <c r="F87" s="261"/>
      <c r="G87" s="261"/>
      <c r="H87" s="261"/>
      <c r="I87" s="105"/>
      <c r="J87" s="30"/>
      <c r="K87" s="30"/>
      <c r="L87" s="33"/>
    </row>
    <row r="88" spans="2:47" s="1" customFormat="1" ht="6.9" customHeight="1">
      <c r="B88" s="29"/>
      <c r="C88" s="30"/>
      <c r="D88" s="30"/>
      <c r="E88" s="30"/>
      <c r="F88" s="30"/>
      <c r="G88" s="30"/>
      <c r="H88" s="30"/>
      <c r="I88" s="105"/>
      <c r="J88" s="30"/>
      <c r="K88" s="30"/>
      <c r="L88" s="33"/>
    </row>
    <row r="89" spans="2:47" s="1" customFormat="1" ht="12" customHeight="1">
      <c r="B89" s="29"/>
      <c r="C89" s="24" t="s">
        <v>20</v>
      </c>
      <c r="D89" s="30"/>
      <c r="E89" s="30"/>
      <c r="F89" s="22" t="str">
        <f>F12</f>
        <v>Šumperk</v>
      </c>
      <c r="G89" s="30"/>
      <c r="H89" s="30"/>
      <c r="I89" s="107" t="s">
        <v>22</v>
      </c>
      <c r="J89" s="56" t="str">
        <f>IF(J12="","",J12)</f>
        <v>24. 5. 2019</v>
      </c>
      <c r="K89" s="30"/>
      <c r="L89" s="33"/>
    </row>
    <row r="90" spans="2:47" s="1" customFormat="1" ht="6.9" customHeight="1">
      <c r="B90" s="29"/>
      <c r="C90" s="30"/>
      <c r="D90" s="30"/>
      <c r="E90" s="30"/>
      <c r="F90" s="30"/>
      <c r="G90" s="30"/>
      <c r="H90" s="30"/>
      <c r="I90" s="105"/>
      <c r="J90" s="30"/>
      <c r="K90" s="30"/>
      <c r="L90" s="33"/>
    </row>
    <row r="91" spans="2:47" s="1" customFormat="1" ht="15.15" customHeight="1">
      <c r="B91" s="29"/>
      <c r="C91" s="24" t="s">
        <v>24</v>
      </c>
      <c r="D91" s="30"/>
      <c r="E91" s="30"/>
      <c r="F91" s="22" t="str">
        <f>E15</f>
        <v xml:space="preserve"> </v>
      </c>
      <c r="G91" s="30"/>
      <c r="H91" s="30"/>
      <c r="I91" s="107" t="s">
        <v>30</v>
      </c>
      <c r="J91" s="27" t="str">
        <f>E21</f>
        <v>Ing. Pavel Matura</v>
      </c>
      <c r="K91" s="30"/>
      <c r="L91" s="33"/>
    </row>
    <row r="92" spans="2:47" s="1" customFormat="1" ht="15.15" customHeight="1">
      <c r="B92" s="29"/>
      <c r="C92" s="24" t="s">
        <v>28</v>
      </c>
      <c r="D92" s="30"/>
      <c r="E92" s="30"/>
      <c r="F92" s="22" t="str">
        <f>IF(E18="","",E18)</f>
        <v>Vyplň údaj</v>
      </c>
      <c r="G92" s="30"/>
      <c r="H92" s="30"/>
      <c r="I92" s="107" t="s">
        <v>33</v>
      </c>
      <c r="J92" s="27" t="str">
        <f>E24</f>
        <v xml:space="preserve"> </v>
      </c>
      <c r="K92" s="30"/>
      <c r="L92" s="33"/>
    </row>
    <row r="93" spans="2:47" s="1" customFormat="1" ht="10.35" customHeight="1">
      <c r="B93" s="29"/>
      <c r="C93" s="30"/>
      <c r="D93" s="30"/>
      <c r="E93" s="30"/>
      <c r="F93" s="30"/>
      <c r="G93" s="30"/>
      <c r="H93" s="30"/>
      <c r="I93" s="105"/>
      <c r="J93" s="30"/>
      <c r="K93" s="30"/>
      <c r="L93" s="33"/>
    </row>
    <row r="94" spans="2:47" s="1" customFormat="1" ht="29.25" customHeight="1">
      <c r="B94" s="29"/>
      <c r="C94" s="141" t="s">
        <v>99</v>
      </c>
      <c r="D94" s="142"/>
      <c r="E94" s="142"/>
      <c r="F94" s="142"/>
      <c r="G94" s="142"/>
      <c r="H94" s="142"/>
      <c r="I94" s="143"/>
      <c r="J94" s="144" t="s">
        <v>100</v>
      </c>
      <c r="K94" s="142"/>
      <c r="L94" s="33"/>
    </row>
    <row r="95" spans="2:47" s="1" customFormat="1" ht="10.35" customHeight="1">
      <c r="B95" s="29"/>
      <c r="C95" s="30"/>
      <c r="D95" s="30"/>
      <c r="E95" s="30"/>
      <c r="F95" s="30"/>
      <c r="G95" s="30"/>
      <c r="H95" s="30"/>
      <c r="I95" s="105"/>
      <c r="J95" s="30"/>
      <c r="K95" s="30"/>
      <c r="L95" s="33"/>
    </row>
    <row r="96" spans="2:47" s="1" customFormat="1" ht="22.8" customHeight="1">
      <c r="B96" s="29"/>
      <c r="C96" s="145" t="s">
        <v>101</v>
      </c>
      <c r="D96" s="30"/>
      <c r="E96" s="30"/>
      <c r="F96" s="30"/>
      <c r="G96" s="30"/>
      <c r="H96" s="30"/>
      <c r="I96" s="105"/>
      <c r="J96" s="74">
        <f>J118</f>
        <v>0</v>
      </c>
      <c r="K96" s="30"/>
      <c r="L96" s="33"/>
      <c r="AU96" s="12" t="s">
        <v>102</v>
      </c>
    </row>
    <row r="97" spans="2:12" s="8" customFormat="1" ht="24.9" customHeight="1">
      <c r="B97" s="146"/>
      <c r="C97" s="147"/>
      <c r="D97" s="148" t="s">
        <v>103</v>
      </c>
      <c r="E97" s="149"/>
      <c r="F97" s="149"/>
      <c r="G97" s="149"/>
      <c r="H97" s="149"/>
      <c r="I97" s="150"/>
      <c r="J97" s="151">
        <f>J119</f>
        <v>0</v>
      </c>
      <c r="K97" s="147"/>
      <c r="L97" s="152"/>
    </row>
    <row r="98" spans="2:12" s="8" customFormat="1" ht="24.9" customHeight="1">
      <c r="B98" s="146"/>
      <c r="C98" s="147"/>
      <c r="D98" s="148" t="s">
        <v>104</v>
      </c>
      <c r="E98" s="149"/>
      <c r="F98" s="149"/>
      <c r="G98" s="149"/>
      <c r="H98" s="149"/>
      <c r="I98" s="150"/>
      <c r="J98" s="151">
        <f>J132</f>
        <v>0</v>
      </c>
      <c r="K98" s="147"/>
      <c r="L98" s="152"/>
    </row>
    <row r="99" spans="2:12" s="1" customFormat="1" ht="21.75" customHeight="1">
      <c r="B99" s="29"/>
      <c r="C99" s="30"/>
      <c r="D99" s="30"/>
      <c r="E99" s="30"/>
      <c r="F99" s="30"/>
      <c r="G99" s="30"/>
      <c r="H99" s="30"/>
      <c r="I99" s="105"/>
      <c r="J99" s="30"/>
      <c r="K99" s="30"/>
      <c r="L99" s="33"/>
    </row>
    <row r="100" spans="2:12" s="1" customFormat="1" ht="6.9" customHeight="1">
      <c r="B100" s="44"/>
      <c r="C100" s="45"/>
      <c r="D100" s="45"/>
      <c r="E100" s="45"/>
      <c r="F100" s="45"/>
      <c r="G100" s="45"/>
      <c r="H100" s="45"/>
      <c r="I100" s="137"/>
      <c r="J100" s="45"/>
      <c r="K100" s="45"/>
      <c r="L100" s="33"/>
    </row>
    <row r="104" spans="2:12" s="1" customFormat="1" ht="6.9" customHeight="1">
      <c r="B104" s="46"/>
      <c r="C104" s="47"/>
      <c r="D104" s="47"/>
      <c r="E104" s="47"/>
      <c r="F104" s="47"/>
      <c r="G104" s="47"/>
      <c r="H104" s="47"/>
      <c r="I104" s="140"/>
      <c r="J104" s="47"/>
      <c r="K104" s="47"/>
      <c r="L104" s="33"/>
    </row>
    <row r="105" spans="2:12" s="1" customFormat="1" ht="24.9" customHeight="1">
      <c r="B105" s="29"/>
      <c r="C105" s="18" t="s">
        <v>105</v>
      </c>
      <c r="D105" s="30"/>
      <c r="E105" s="30"/>
      <c r="F105" s="30"/>
      <c r="G105" s="30"/>
      <c r="H105" s="30"/>
      <c r="I105" s="105"/>
      <c r="J105" s="30"/>
      <c r="K105" s="30"/>
      <c r="L105" s="33"/>
    </row>
    <row r="106" spans="2:12" s="1" customFormat="1" ht="6.9" customHeight="1">
      <c r="B106" s="29"/>
      <c r="C106" s="30"/>
      <c r="D106" s="30"/>
      <c r="E106" s="30"/>
      <c r="F106" s="30"/>
      <c r="G106" s="30"/>
      <c r="H106" s="30"/>
      <c r="I106" s="105"/>
      <c r="J106" s="30"/>
      <c r="K106" s="30"/>
      <c r="L106" s="33"/>
    </row>
    <row r="107" spans="2:12" s="1" customFormat="1" ht="12" customHeight="1">
      <c r="B107" s="29"/>
      <c r="C107" s="24" t="s">
        <v>16</v>
      </c>
      <c r="D107" s="30"/>
      <c r="E107" s="30"/>
      <c r="F107" s="30"/>
      <c r="G107" s="30"/>
      <c r="H107" s="30"/>
      <c r="I107" s="105"/>
      <c r="J107" s="30"/>
      <c r="K107" s="30"/>
      <c r="L107" s="33"/>
    </row>
    <row r="108" spans="2:12" s="1" customFormat="1" ht="16.5" customHeight="1">
      <c r="B108" s="29"/>
      <c r="C108" s="30"/>
      <c r="D108" s="30"/>
      <c r="E108" s="259" t="str">
        <f>E7</f>
        <v>SPOLEČENSKÉ STŘEDISKO SEVER - VÝTAH, TEMENICKÁ 5, ŠUMPERK</v>
      </c>
      <c r="F108" s="260"/>
      <c r="G108" s="260"/>
      <c r="H108" s="260"/>
      <c r="I108" s="105"/>
      <c r="J108" s="30"/>
      <c r="K108" s="30"/>
      <c r="L108" s="33"/>
    </row>
    <row r="109" spans="2:12" s="1" customFormat="1" ht="12" customHeight="1">
      <c r="B109" s="29"/>
      <c r="C109" s="24" t="s">
        <v>96</v>
      </c>
      <c r="D109" s="30"/>
      <c r="E109" s="30"/>
      <c r="F109" s="30"/>
      <c r="G109" s="30"/>
      <c r="H109" s="30"/>
      <c r="I109" s="105"/>
      <c r="J109" s="30"/>
      <c r="K109" s="30"/>
      <c r="L109" s="33"/>
    </row>
    <row r="110" spans="2:12" s="1" customFormat="1" ht="16.5" customHeight="1">
      <c r="B110" s="29"/>
      <c r="C110" s="30"/>
      <c r="D110" s="30"/>
      <c r="E110" s="231" t="str">
        <f>E9</f>
        <v>01 - Uzemnění a jímací soustava</v>
      </c>
      <c r="F110" s="261"/>
      <c r="G110" s="261"/>
      <c r="H110" s="261"/>
      <c r="I110" s="105"/>
      <c r="J110" s="30"/>
      <c r="K110" s="30"/>
      <c r="L110" s="33"/>
    </row>
    <row r="111" spans="2:12" s="1" customFormat="1" ht="6.9" customHeight="1">
      <c r="B111" s="29"/>
      <c r="C111" s="30"/>
      <c r="D111" s="30"/>
      <c r="E111" s="30"/>
      <c r="F111" s="30"/>
      <c r="G111" s="30"/>
      <c r="H111" s="30"/>
      <c r="I111" s="105"/>
      <c r="J111" s="30"/>
      <c r="K111" s="30"/>
      <c r="L111" s="33"/>
    </row>
    <row r="112" spans="2:12" s="1" customFormat="1" ht="12" customHeight="1">
      <c r="B112" s="29"/>
      <c r="C112" s="24" t="s">
        <v>20</v>
      </c>
      <c r="D112" s="30"/>
      <c r="E112" s="30"/>
      <c r="F112" s="22" t="str">
        <f>F12</f>
        <v>Šumperk</v>
      </c>
      <c r="G112" s="30"/>
      <c r="H112" s="30"/>
      <c r="I112" s="107" t="s">
        <v>22</v>
      </c>
      <c r="J112" s="56" t="str">
        <f>IF(J12="","",J12)</f>
        <v>24. 5. 2019</v>
      </c>
      <c r="K112" s="30"/>
      <c r="L112" s="33"/>
    </row>
    <row r="113" spans="2:65" s="1" customFormat="1" ht="6.9" customHeight="1">
      <c r="B113" s="29"/>
      <c r="C113" s="30"/>
      <c r="D113" s="30"/>
      <c r="E113" s="30"/>
      <c r="F113" s="30"/>
      <c r="G113" s="30"/>
      <c r="H113" s="30"/>
      <c r="I113" s="105"/>
      <c r="J113" s="30"/>
      <c r="K113" s="30"/>
      <c r="L113" s="33"/>
    </row>
    <row r="114" spans="2:65" s="1" customFormat="1" ht="15.15" customHeight="1">
      <c r="B114" s="29"/>
      <c r="C114" s="24" t="s">
        <v>24</v>
      </c>
      <c r="D114" s="30"/>
      <c r="E114" s="30"/>
      <c r="F114" s="22" t="str">
        <f>E15</f>
        <v xml:space="preserve"> </v>
      </c>
      <c r="G114" s="30"/>
      <c r="H114" s="30"/>
      <c r="I114" s="107" t="s">
        <v>30</v>
      </c>
      <c r="J114" s="27" t="str">
        <f>E21</f>
        <v>Ing. Pavel Matura</v>
      </c>
      <c r="K114" s="30"/>
      <c r="L114" s="33"/>
    </row>
    <row r="115" spans="2:65" s="1" customFormat="1" ht="15.15" customHeight="1">
      <c r="B115" s="29"/>
      <c r="C115" s="24" t="s">
        <v>28</v>
      </c>
      <c r="D115" s="30"/>
      <c r="E115" s="30"/>
      <c r="F115" s="22" t="str">
        <f>IF(E18="","",E18)</f>
        <v>Vyplň údaj</v>
      </c>
      <c r="G115" s="30"/>
      <c r="H115" s="30"/>
      <c r="I115" s="107" t="s">
        <v>33</v>
      </c>
      <c r="J115" s="27" t="str">
        <f>E24</f>
        <v xml:space="preserve"> </v>
      </c>
      <c r="K115" s="30"/>
      <c r="L115" s="33"/>
    </row>
    <row r="116" spans="2:65" s="1" customFormat="1" ht="10.35" customHeight="1">
      <c r="B116" s="29"/>
      <c r="C116" s="30"/>
      <c r="D116" s="30"/>
      <c r="E116" s="30"/>
      <c r="F116" s="30"/>
      <c r="G116" s="30"/>
      <c r="H116" s="30"/>
      <c r="I116" s="105"/>
      <c r="J116" s="30"/>
      <c r="K116" s="30"/>
      <c r="L116" s="33"/>
    </row>
    <row r="117" spans="2:65" s="9" customFormat="1" ht="29.25" customHeight="1">
      <c r="B117" s="153"/>
      <c r="C117" s="154" t="s">
        <v>106</v>
      </c>
      <c r="D117" s="155" t="s">
        <v>60</v>
      </c>
      <c r="E117" s="155" t="s">
        <v>56</v>
      </c>
      <c r="F117" s="155" t="s">
        <v>57</v>
      </c>
      <c r="G117" s="155" t="s">
        <v>107</v>
      </c>
      <c r="H117" s="155" t="s">
        <v>108</v>
      </c>
      <c r="I117" s="156" t="s">
        <v>109</v>
      </c>
      <c r="J117" s="155" t="s">
        <v>100</v>
      </c>
      <c r="K117" s="157" t="s">
        <v>110</v>
      </c>
      <c r="L117" s="158"/>
      <c r="M117" s="65" t="s">
        <v>1</v>
      </c>
      <c r="N117" s="66" t="s">
        <v>39</v>
      </c>
      <c r="O117" s="66" t="s">
        <v>111</v>
      </c>
      <c r="P117" s="66" t="s">
        <v>112</v>
      </c>
      <c r="Q117" s="66" t="s">
        <v>113</v>
      </c>
      <c r="R117" s="66" t="s">
        <v>114</v>
      </c>
      <c r="S117" s="66" t="s">
        <v>115</v>
      </c>
      <c r="T117" s="66" t="s">
        <v>116</v>
      </c>
      <c r="U117" s="67" t="s">
        <v>117</v>
      </c>
    </row>
    <row r="118" spans="2:65" s="1" customFormat="1" ht="22.8" customHeight="1">
      <c r="B118" s="29"/>
      <c r="C118" s="72" t="s">
        <v>118</v>
      </c>
      <c r="D118" s="30"/>
      <c r="E118" s="30"/>
      <c r="F118" s="30"/>
      <c r="G118" s="30"/>
      <c r="H118" s="30"/>
      <c r="I118" s="105"/>
      <c r="J118" s="159">
        <f>BK118</f>
        <v>0</v>
      </c>
      <c r="K118" s="30"/>
      <c r="L118" s="33"/>
      <c r="M118" s="68"/>
      <c r="N118" s="69"/>
      <c r="O118" s="69"/>
      <c r="P118" s="160">
        <f>P119+P132</f>
        <v>0</v>
      </c>
      <c r="Q118" s="69"/>
      <c r="R118" s="160">
        <f>R119+R132</f>
        <v>0</v>
      </c>
      <c r="S118" s="69"/>
      <c r="T118" s="160">
        <f>T119+T132</f>
        <v>0</v>
      </c>
      <c r="U118" s="70"/>
      <c r="AT118" s="12" t="s">
        <v>74</v>
      </c>
      <c r="AU118" s="12" t="s">
        <v>102</v>
      </c>
      <c r="BK118" s="161">
        <f>BK119+BK132</f>
        <v>0</v>
      </c>
    </row>
    <row r="119" spans="2:65" s="10" customFormat="1" ht="25.95" customHeight="1">
      <c r="B119" s="162"/>
      <c r="C119" s="163"/>
      <c r="D119" s="164" t="s">
        <v>74</v>
      </c>
      <c r="E119" s="165" t="s">
        <v>119</v>
      </c>
      <c r="F119" s="165" t="s">
        <v>120</v>
      </c>
      <c r="G119" s="163"/>
      <c r="H119" s="163"/>
      <c r="I119" s="166"/>
      <c r="J119" s="167">
        <f>BK119</f>
        <v>0</v>
      </c>
      <c r="K119" s="163"/>
      <c r="L119" s="168"/>
      <c r="M119" s="169"/>
      <c r="N119" s="170"/>
      <c r="O119" s="170"/>
      <c r="P119" s="171">
        <f>SUM(P120:P131)</f>
        <v>0</v>
      </c>
      <c r="Q119" s="170"/>
      <c r="R119" s="171">
        <f>SUM(R120:R131)</f>
        <v>0</v>
      </c>
      <c r="S119" s="170"/>
      <c r="T119" s="171">
        <f>SUM(T120:T131)</f>
        <v>0</v>
      </c>
      <c r="U119" s="172"/>
      <c r="AR119" s="173" t="s">
        <v>83</v>
      </c>
      <c r="AT119" s="174" t="s">
        <v>74</v>
      </c>
      <c r="AU119" s="174" t="s">
        <v>75</v>
      </c>
      <c r="AY119" s="173" t="s">
        <v>121</v>
      </c>
      <c r="BK119" s="175">
        <f>SUM(BK120:BK131)</f>
        <v>0</v>
      </c>
    </row>
    <row r="120" spans="2:65" s="1" customFormat="1" ht="24" customHeight="1">
      <c r="B120" s="29"/>
      <c r="C120" s="176" t="s">
        <v>83</v>
      </c>
      <c r="D120" s="176" t="s">
        <v>122</v>
      </c>
      <c r="E120" s="177" t="s">
        <v>123</v>
      </c>
      <c r="F120" s="178" t="s">
        <v>124</v>
      </c>
      <c r="G120" s="179" t="s">
        <v>125</v>
      </c>
      <c r="H120" s="180">
        <v>25</v>
      </c>
      <c r="I120" s="181"/>
      <c r="J120" s="182">
        <f t="shared" ref="J120:J131" si="0">ROUND(I120*H120,2)</f>
        <v>0</v>
      </c>
      <c r="K120" s="178" t="s">
        <v>126</v>
      </c>
      <c r="L120" s="33"/>
      <c r="M120" s="183" t="s">
        <v>1</v>
      </c>
      <c r="N120" s="184" t="s">
        <v>40</v>
      </c>
      <c r="O120" s="61"/>
      <c r="P120" s="185">
        <f t="shared" ref="P120:P131" si="1">O120*H120</f>
        <v>0</v>
      </c>
      <c r="Q120" s="185">
        <v>0</v>
      </c>
      <c r="R120" s="185">
        <f t="shared" ref="R120:R131" si="2">Q120*H120</f>
        <v>0</v>
      </c>
      <c r="S120" s="185">
        <v>0</v>
      </c>
      <c r="T120" s="185">
        <f t="shared" ref="T120:T131" si="3">S120*H120</f>
        <v>0</v>
      </c>
      <c r="U120" s="186" t="s">
        <v>1</v>
      </c>
      <c r="AR120" s="187" t="s">
        <v>83</v>
      </c>
      <c r="AT120" s="187" t="s">
        <v>122</v>
      </c>
      <c r="AU120" s="187" t="s">
        <v>83</v>
      </c>
      <c r="AY120" s="12" t="s">
        <v>121</v>
      </c>
      <c r="BE120" s="188">
        <f t="shared" ref="BE120:BE131" si="4">IF(N120="základní",J120,0)</f>
        <v>0</v>
      </c>
      <c r="BF120" s="188">
        <f t="shared" ref="BF120:BF131" si="5">IF(N120="snížená",J120,0)</f>
        <v>0</v>
      </c>
      <c r="BG120" s="188">
        <f t="shared" ref="BG120:BG131" si="6">IF(N120="zákl. přenesená",J120,0)</f>
        <v>0</v>
      </c>
      <c r="BH120" s="188">
        <f t="shared" ref="BH120:BH131" si="7">IF(N120="sníž. přenesená",J120,0)</f>
        <v>0</v>
      </c>
      <c r="BI120" s="188">
        <f t="shared" ref="BI120:BI131" si="8">IF(N120="nulová",J120,0)</f>
        <v>0</v>
      </c>
      <c r="BJ120" s="12" t="s">
        <v>83</v>
      </c>
      <c r="BK120" s="188">
        <f t="shared" ref="BK120:BK131" si="9">ROUND(I120*H120,2)</f>
        <v>0</v>
      </c>
      <c r="BL120" s="12" t="s">
        <v>83</v>
      </c>
      <c r="BM120" s="187" t="s">
        <v>127</v>
      </c>
    </row>
    <row r="121" spans="2:65" s="1" customFormat="1" ht="16.5" customHeight="1">
      <c r="B121" s="29"/>
      <c r="C121" s="189" t="s">
        <v>85</v>
      </c>
      <c r="D121" s="189" t="s">
        <v>128</v>
      </c>
      <c r="E121" s="190" t="s">
        <v>129</v>
      </c>
      <c r="F121" s="191" t="s">
        <v>130</v>
      </c>
      <c r="G121" s="192" t="s">
        <v>131</v>
      </c>
      <c r="H121" s="193">
        <v>23.75</v>
      </c>
      <c r="I121" s="194"/>
      <c r="J121" s="195">
        <f t="shared" si="0"/>
        <v>0</v>
      </c>
      <c r="K121" s="191" t="s">
        <v>1</v>
      </c>
      <c r="L121" s="196"/>
      <c r="M121" s="197" t="s">
        <v>1</v>
      </c>
      <c r="N121" s="198" t="s">
        <v>40</v>
      </c>
      <c r="O121" s="61"/>
      <c r="P121" s="185">
        <f t="shared" si="1"/>
        <v>0</v>
      </c>
      <c r="Q121" s="185">
        <v>0</v>
      </c>
      <c r="R121" s="185">
        <f t="shared" si="2"/>
        <v>0</v>
      </c>
      <c r="S121" s="185">
        <v>0</v>
      </c>
      <c r="T121" s="185">
        <f t="shared" si="3"/>
        <v>0</v>
      </c>
      <c r="U121" s="186" t="s">
        <v>1</v>
      </c>
      <c r="AR121" s="187" t="s">
        <v>85</v>
      </c>
      <c r="AT121" s="187" t="s">
        <v>128</v>
      </c>
      <c r="AU121" s="187" t="s">
        <v>83</v>
      </c>
      <c r="AY121" s="12" t="s">
        <v>121</v>
      </c>
      <c r="BE121" s="188">
        <f t="shared" si="4"/>
        <v>0</v>
      </c>
      <c r="BF121" s="188">
        <f t="shared" si="5"/>
        <v>0</v>
      </c>
      <c r="BG121" s="188">
        <f t="shared" si="6"/>
        <v>0</v>
      </c>
      <c r="BH121" s="188">
        <f t="shared" si="7"/>
        <v>0</v>
      </c>
      <c r="BI121" s="188">
        <f t="shared" si="8"/>
        <v>0</v>
      </c>
      <c r="BJ121" s="12" t="s">
        <v>83</v>
      </c>
      <c r="BK121" s="188">
        <f t="shared" si="9"/>
        <v>0</v>
      </c>
      <c r="BL121" s="12" t="s">
        <v>83</v>
      </c>
      <c r="BM121" s="187" t="s">
        <v>132</v>
      </c>
    </row>
    <row r="122" spans="2:65" s="1" customFormat="1" ht="24" customHeight="1">
      <c r="B122" s="29"/>
      <c r="C122" s="176" t="s">
        <v>133</v>
      </c>
      <c r="D122" s="176" t="s">
        <v>122</v>
      </c>
      <c r="E122" s="177" t="s">
        <v>134</v>
      </c>
      <c r="F122" s="178" t="s">
        <v>135</v>
      </c>
      <c r="G122" s="179" t="s">
        <v>125</v>
      </c>
      <c r="H122" s="180">
        <v>4</v>
      </c>
      <c r="I122" s="181"/>
      <c r="J122" s="182">
        <f t="shared" si="0"/>
        <v>0</v>
      </c>
      <c r="K122" s="178" t="s">
        <v>126</v>
      </c>
      <c r="L122" s="33"/>
      <c r="M122" s="183" t="s">
        <v>1</v>
      </c>
      <c r="N122" s="184" t="s">
        <v>40</v>
      </c>
      <c r="O122" s="61"/>
      <c r="P122" s="185">
        <f t="shared" si="1"/>
        <v>0</v>
      </c>
      <c r="Q122" s="185">
        <v>0</v>
      </c>
      <c r="R122" s="185">
        <f t="shared" si="2"/>
        <v>0</v>
      </c>
      <c r="S122" s="185">
        <v>0</v>
      </c>
      <c r="T122" s="185">
        <f t="shared" si="3"/>
        <v>0</v>
      </c>
      <c r="U122" s="186" t="s">
        <v>1</v>
      </c>
      <c r="AR122" s="187" t="s">
        <v>136</v>
      </c>
      <c r="AT122" s="187" t="s">
        <v>122</v>
      </c>
      <c r="AU122" s="187" t="s">
        <v>83</v>
      </c>
      <c r="AY122" s="12" t="s">
        <v>121</v>
      </c>
      <c r="BE122" s="188">
        <f t="shared" si="4"/>
        <v>0</v>
      </c>
      <c r="BF122" s="188">
        <f t="shared" si="5"/>
        <v>0</v>
      </c>
      <c r="BG122" s="188">
        <f t="shared" si="6"/>
        <v>0</v>
      </c>
      <c r="BH122" s="188">
        <f t="shared" si="7"/>
        <v>0</v>
      </c>
      <c r="BI122" s="188">
        <f t="shared" si="8"/>
        <v>0</v>
      </c>
      <c r="BJ122" s="12" t="s">
        <v>83</v>
      </c>
      <c r="BK122" s="188">
        <f t="shared" si="9"/>
        <v>0</v>
      </c>
      <c r="BL122" s="12" t="s">
        <v>136</v>
      </c>
      <c r="BM122" s="187" t="s">
        <v>137</v>
      </c>
    </row>
    <row r="123" spans="2:65" s="1" customFormat="1" ht="16.5" customHeight="1">
      <c r="B123" s="29"/>
      <c r="C123" s="189" t="s">
        <v>138</v>
      </c>
      <c r="D123" s="189" t="s">
        <v>128</v>
      </c>
      <c r="E123" s="190" t="s">
        <v>139</v>
      </c>
      <c r="F123" s="191" t="s">
        <v>140</v>
      </c>
      <c r="G123" s="192" t="s">
        <v>125</v>
      </c>
      <c r="H123" s="193">
        <v>4</v>
      </c>
      <c r="I123" s="194"/>
      <c r="J123" s="195">
        <f t="shared" si="0"/>
        <v>0</v>
      </c>
      <c r="K123" s="191" t="s">
        <v>1</v>
      </c>
      <c r="L123" s="196"/>
      <c r="M123" s="197" t="s">
        <v>1</v>
      </c>
      <c r="N123" s="198" t="s">
        <v>40</v>
      </c>
      <c r="O123" s="61"/>
      <c r="P123" s="185">
        <f t="shared" si="1"/>
        <v>0</v>
      </c>
      <c r="Q123" s="185">
        <v>0</v>
      </c>
      <c r="R123" s="185">
        <f t="shared" si="2"/>
        <v>0</v>
      </c>
      <c r="S123" s="185">
        <v>0</v>
      </c>
      <c r="T123" s="185">
        <f t="shared" si="3"/>
        <v>0</v>
      </c>
      <c r="U123" s="186" t="s">
        <v>1</v>
      </c>
      <c r="AR123" s="187" t="s">
        <v>141</v>
      </c>
      <c r="AT123" s="187" t="s">
        <v>128</v>
      </c>
      <c r="AU123" s="187" t="s">
        <v>83</v>
      </c>
      <c r="AY123" s="12" t="s">
        <v>121</v>
      </c>
      <c r="BE123" s="188">
        <f t="shared" si="4"/>
        <v>0</v>
      </c>
      <c r="BF123" s="188">
        <f t="shared" si="5"/>
        <v>0</v>
      </c>
      <c r="BG123" s="188">
        <f t="shared" si="6"/>
        <v>0</v>
      </c>
      <c r="BH123" s="188">
        <f t="shared" si="7"/>
        <v>0</v>
      </c>
      <c r="BI123" s="188">
        <f t="shared" si="8"/>
        <v>0</v>
      </c>
      <c r="BJ123" s="12" t="s">
        <v>83</v>
      </c>
      <c r="BK123" s="188">
        <f t="shared" si="9"/>
        <v>0</v>
      </c>
      <c r="BL123" s="12" t="s">
        <v>136</v>
      </c>
      <c r="BM123" s="187" t="s">
        <v>142</v>
      </c>
    </row>
    <row r="124" spans="2:65" s="1" customFormat="1" ht="16.5" customHeight="1">
      <c r="B124" s="29"/>
      <c r="C124" s="176" t="s">
        <v>143</v>
      </c>
      <c r="D124" s="176" t="s">
        <v>122</v>
      </c>
      <c r="E124" s="177" t="s">
        <v>144</v>
      </c>
      <c r="F124" s="178" t="s">
        <v>145</v>
      </c>
      <c r="G124" s="179" t="s">
        <v>146</v>
      </c>
      <c r="H124" s="180">
        <v>2</v>
      </c>
      <c r="I124" s="181"/>
      <c r="J124" s="182">
        <f t="shared" si="0"/>
        <v>0</v>
      </c>
      <c r="K124" s="178" t="s">
        <v>126</v>
      </c>
      <c r="L124" s="33"/>
      <c r="M124" s="183" t="s">
        <v>1</v>
      </c>
      <c r="N124" s="184" t="s">
        <v>40</v>
      </c>
      <c r="O124" s="61"/>
      <c r="P124" s="185">
        <f t="shared" si="1"/>
        <v>0</v>
      </c>
      <c r="Q124" s="185">
        <v>0</v>
      </c>
      <c r="R124" s="185">
        <f t="shared" si="2"/>
        <v>0</v>
      </c>
      <c r="S124" s="185">
        <v>0</v>
      </c>
      <c r="T124" s="185">
        <f t="shared" si="3"/>
        <v>0</v>
      </c>
      <c r="U124" s="186" t="s">
        <v>1</v>
      </c>
      <c r="AR124" s="187" t="s">
        <v>136</v>
      </c>
      <c r="AT124" s="187" t="s">
        <v>122</v>
      </c>
      <c r="AU124" s="187" t="s">
        <v>83</v>
      </c>
      <c r="AY124" s="12" t="s">
        <v>121</v>
      </c>
      <c r="BE124" s="188">
        <f t="shared" si="4"/>
        <v>0</v>
      </c>
      <c r="BF124" s="188">
        <f t="shared" si="5"/>
        <v>0</v>
      </c>
      <c r="BG124" s="188">
        <f t="shared" si="6"/>
        <v>0</v>
      </c>
      <c r="BH124" s="188">
        <f t="shared" si="7"/>
        <v>0</v>
      </c>
      <c r="BI124" s="188">
        <f t="shared" si="8"/>
        <v>0</v>
      </c>
      <c r="BJ124" s="12" t="s">
        <v>83</v>
      </c>
      <c r="BK124" s="188">
        <f t="shared" si="9"/>
        <v>0</v>
      </c>
      <c r="BL124" s="12" t="s">
        <v>136</v>
      </c>
      <c r="BM124" s="187" t="s">
        <v>147</v>
      </c>
    </row>
    <row r="125" spans="2:65" s="1" customFormat="1" ht="24" customHeight="1">
      <c r="B125" s="29"/>
      <c r="C125" s="189" t="s">
        <v>148</v>
      </c>
      <c r="D125" s="189" t="s">
        <v>128</v>
      </c>
      <c r="E125" s="190" t="s">
        <v>149</v>
      </c>
      <c r="F125" s="191" t="s">
        <v>150</v>
      </c>
      <c r="G125" s="192" t="s">
        <v>151</v>
      </c>
      <c r="H125" s="193">
        <v>2</v>
      </c>
      <c r="I125" s="194"/>
      <c r="J125" s="195">
        <f t="shared" si="0"/>
        <v>0</v>
      </c>
      <c r="K125" s="191" t="s">
        <v>1</v>
      </c>
      <c r="L125" s="196"/>
      <c r="M125" s="197" t="s">
        <v>1</v>
      </c>
      <c r="N125" s="198" t="s">
        <v>40</v>
      </c>
      <c r="O125" s="61"/>
      <c r="P125" s="185">
        <f t="shared" si="1"/>
        <v>0</v>
      </c>
      <c r="Q125" s="185">
        <v>0</v>
      </c>
      <c r="R125" s="185">
        <f t="shared" si="2"/>
        <v>0</v>
      </c>
      <c r="S125" s="185">
        <v>0</v>
      </c>
      <c r="T125" s="185">
        <f t="shared" si="3"/>
        <v>0</v>
      </c>
      <c r="U125" s="186" t="s">
        <v>1</v>
      </c>
      <c r="AR125" s="187" t="s">
        <v>141</v>
      </c>
      <c r="AT125" s="187" t="s">
        <v>128</v>
      </c>
      <c r="AU125" s="187" t="s">
        <v>83</v>
      </c>
      <c r="AY125" s="12" t="s">
        <v>121</v>
      </c>
      <c r="BE125" s="188">
        <f t="shared" si="4"/>
        <v>0</v>
      </c>
      <c r="BF125" s="188">
        <f t="shared" si="5"/>
        <v>0</v>
      </c>
      <c r="BG125" s="188">
        <f t="shared" si="6"/>
        <v>0</v>
      </c>
      <c r="BH125" s="188">
        <f t="shared" si="7"/>
        <v>0</v>
      </c>
      <c r="BI125" s="188">
        <f t="shared" si="8"/>
        <v>0</v>
      </c>
      <c r="BJ125" s="12" t="s">
        <v>83</v>
      </c>
      <c r="BK125" s="188">
        <f t="shared" si="9"/>
        <v>0</v>
      </c>
      <c r="BL125" s="12" t="s">
        <v>136</v>
      </c>
      <c r="BM125" s="187" t="s">
        <v>152</v>
      </c>
    </row>
    <row r="126" spans="2:65" s="1" customFormat="1" ht="16.5" customHeight="1">
      <c r="B126" s="29"/>
      <c r="C126" s="176" t="s">
        <v>153</v>
      </c>
      <c r="D126" s="176" t="s">
        <v>122</v>
      </c>
      <c r="E126" s="177" t="s">
        <v>154</v>
      </c>
      <c r="F126" s="178" t="s">
        <v>155</v>
      </c>
      <c r="G126" s="179" t="s">
        <v>146</v>
      </c>
      <c r="H126" s="180">
        <v>1</v>
      </c>
      <c r="I126" s="181"/>
      <c r="J126" s="182">
        <f t="shared" si="0"/>
        <v>0</v>
      </c>
      <c r="K126" s="178" t="s">
        <v>126</v>
      </c>
      <c r="L126" s="33"/>
      <c r="M126" s="183" t="s">
        <v>1</v>
      </c>
      <c r="N126" s="184" t="s">
        <v>40</v>
      </c>
      <c r="O126" s="61"/>
      <c r="P126" s="185">
        <f t="shared" si="1"/>
        <v>0</v>
      </c>
      <c r="Q126" s="185">
        <v>0</v>
      </c>
      <c r="R126" s="185">
        <f t="shared" si="2"/>
        <v>0</v>
      </c>
      <c r="S126" s="185">
        <v>0</v>
      </c>
      <c r="T126" s="185">
        <f t="shared" si="3"/>
        <v>0</v>
      </c>
      <c r="U126" s="186" t="s">
        <v>1</v>
      </c>
      <c r="AR126" s="187" t="s">
        <v>136</v>
      </c>
      <c r="AT126" s="187" t="s">
        <v>122</v>
      </c>
      <c r="AU126" s="187" t="s">
        <v>83</v>
      </c>
      <c r="AY126" s="12" t="s">
        <v>121</v>
      </c>
      <c r="BE126" s="188">
        <f t="shared" si="4"/>
        <v>0</v>
      </c>
      <c r="BF126" s="188">
        <f t="shared" si="5"/>
        <v>0</v>
      </c>
      <c r="BG126" s="188">
        <f t="shared" si="6"/>
        <v>0</v>
      </c>
      <c r="BH126" s="188">
        <f t="shared" si="7"/>
        <v>0</v>
      </c>
      <c r="BI126" s="188">
        <f t="shared" si="8"/>
        <v>0</v>
      </c>
      <c r="BJ126" s="12" t="s">
        <v>83</v>
      </c>
      <c r="BK126" s="188">
        <f t="shared" si="9"/>
        <v>0</v>
      </c>
      <c r="BL126" s="12" t="s">
        <v>136</v>
      </c>
      <c r="BM126" s="187" t="s">
        <v>156</v>
      </c>
    </row>
    <row r="127" spans="2:65" s="1" customFormat="1" ht="24" customHeight="1">
      <c r="B127" s="29"/>
      <c r="C127" s="189" t="s">
        <v>157</v>
      </c>
      <c r="D127" s="189" t="s">
        <v>128</v>
      </c>
      <c r="E127" s="190" t="s">
        <v>158</v>
      </c>
      <c r="F127" s="191" t="s">
        <v>159</v>
      </c>
      <c r="G127" s="192" t="s">
        <v>151</v>
      </c>
      <c r="H127" s="193">
        <v>1</v>
      </c>
      <c r="I127" s="194"/>
      <c r="J127" s="195">
        <f t="shared" si="0"/>
        <v>0</v>
      </c>
      <c r="K127" s="191" t="s">
        <v>1</v>
      </c>
      <c r="L127" s="196"/>
      <c r="M127" s="197" t="s">
        <v>1</v>
      </c>
      <c r="N127" s="198" t="s">
        <v>40</v>
      </c>
      <c r="O127" s="61"/>
      <c r="P127" s="185">
        <f t="shared" si="1"/>
        <v>0</v>
      </c>
      <c r="Q127" s="185">
        <v>0</v>
      </c>
      <c r="R127" s="185">
        <f t="shared" si="2"/>
        <v>0</v>
      </c>
      <c r="S127" s="185">
        <v>0</v>
      </c>
      <c r="T127" s="185">
        <f t="shared" si="3"/>
        <v>0</v>
      </c>
      <c r="U127" s="186" t="s">
        <v>1</v>
      </c>
      <c r="AR127" s="187" t="s">
        <v>141</v>
      </c>
      <c r="AT127" s="187" t="s">
        <v>128</v>
      </c>
      <c r="AU127" s="187" t="s">
        <v>83</v>
      </c>
      <c r="AY127" s="12" t="s">
        <v>121</v>
      </c>
      <c r="BE127" s="188">
        <f t="shared" si="4"/>
        <v>0</v>
      </c>
      <c r="BF127" s="188">
        <f t="shared" si="5"/>
        <v>0</v>
      </c>
      <c r="BG127" s="188">
        <f t="shared" si="6"/>
        <v>0</v>
      </c>
      <c r="BH127" s="188">
        <f t="shared" si="7"/>
        <v>0</v>
      </c>
      <c r="BI127" s="188">
        <f t="shared" si="8"/>
        <v>0</v>
      </c>
      <c r="BJ127" s="12" t="s">
        <v>83</v>
      </c>
      <c r="BK127" s="188">
        <f t="shared" si="9"/>
        <v>0</v>
      </c>
      <c r="BL127" s="12" t="s">
        <v>136</v>
      </c>
      <c r="BM127" s="187" t="s">
        <v>160</v>
      </c>
    </row>
    <row r="128" spans="2:65" s="1" customFormat="1" ht="24" customHeight="1">
      <c r="B128" s="29"/>
      <c r="C128" s="176" t="s">
        <v>161</v>
      </c>
      <c r="D128" s="176" t="s">
        <v>122</v>
      </c>
      <c r="E128" s="177" t="s">
        <v>162</v>
      </c>
      <c r="F128" s="178" t="s">
        <v>163</v>
      </c>
      <c r="G128" s="179" t="s">
        <v>146</v>
      </c>
      <c r="H128" s="180">
        <v>1</v>
      </c>
      <c r="I128" s="181"/>
      <c r="J128" s="182">
        <f t="shared" si="0"/>
        <v>0</v>
      </c>
      <c r="K128" s="178" t="s">
        <v>126</v>
      </c>
      <c r="L128" s="33"/>
      <c r="M128" s="183" t="s">
        <v>1</v>
      </c>
      <c r="N128" s="184" t="s">
        <v>40</v>
      </c>
      <c r="O128" s="61"/>
      <c r="P128" s="185">
        <f t="shared" si="1"/>
        <v>0</v>
      </c>
      <c r="Q128" s="185">
        <v>0</v>
      </c>
      <c r="R128" s="185">
        <f t="shared" si="2"/>
        <v>0</v>
      </c>
      <c r="S128" s="185">
        <v>0</v>
      </c>
      <c r="T128" s="185">
        <f t="shared" si="3"/>
        <v>0</v>
      </c>
      <c r="U128" s="186" t="s">
        <v>1</v>
      </c>
      <c r="AR128" s="187" t="s">
        <v>136</v>
      </c>
      <c r="AT128" s="187" t="s">
        <v>122</v>
      </c>
      <c r="AU128" s="187" t="s">
        <v>83</v>
      </c>
      <c r="AY128" s="12" t="s">
        <v>121</v>
      </c>
      <c r="BE128" s="188">
        <f t="shared" si="4"/>
        <v>0</v>
      </c>
      <c r="BF128" s="188">
        <f t="shared" si="5"/>
        <v>0</v>
      </c>
      <c r="BG128" s="188">
        <f t="shared" si="6"/>
        <v>0</v>
      </c>
      <c r="BH128" s="188">
        <f t="shared" si="7"/>
        <v>0</v>
      </c>
      <c r="BI128" s="188">
        <f t="shared" si="8"/>
        <v>0</v>
      </c>
      <c r="BJ128" s="12" t="s">
        <v>83</v>
      </c>
      <c r="BK128" s="188">
        <f t="shared" si="9"/>
        <v>0</v>
      </c>
      <c r="BL128" s="12" t="s">
        <v>136</v>
      </c>
      <c r="BM128" s="187" t="s">
        <v>164</v>
      </c>
    </row>
    <row r="129" spans="2:65" s="1" customFormat="1" ht="24" customHeight="1">
      <c r="B129" s="29"/>
      <c r="C129" s="189" t="s">
        <v>141</v>
      </c>
      <c r="D129" s="189" t="s">
        <v>128</v>
      </c>
      <c r="E129" s="190" t="s">
        <v>165</v>
      </c>
      <c r="F129" s="191" t="s">
        <v>166</v>
      </c>
      <c r="G129" s="192" t="s">
        <v>167</v>
      </c>
      <c r="H129" s="193">
        <v>1</v>
      </c>
      <c r="I129" s="194"/>
      <c r="J129" s="195">
        <f t="shared" si="0"/>
        <v>0</v>
      </c>
      <c r="K129" s="191" t="s">
        <v>1</v>
      </c>
      <c r="L129" s="196"/>
      <c r="M129" s="197" t="s">
        <v>1</v>
      </c>
      <c r="N129" s="198" t="s">
        <v>40</v>
      </c>
      <c r="O129" s="61"/>
      <c r="P129" s="185">
        <f t="shared" si="1"/>
        <v>0</v>
      </c>
      <c r="Q129" s="185">
        <v>0</v>
      </c>
      <c r="R129" s="185">
        <f t="shared" si="2"/>
        <v>0</v>
      </c>
      <c r="S129" s="185">
        <v>0</v>
      </c>
      <c r="T129" s="185">
        <f t="shared" si="3"/>
        <v>0</v>
      </c>
      <c r="U129" s="186" t="s">
        <v>1</v>
      </c>
      <c r="AR129" s="187" t="s">
        <v>141</v>
      </c>
      <c r="AT129" s="187" t="s">
        <v>128</v>
      </c>
      <c r="AU129" s="187" t="s">
        <v>83</v>
      </c>
      <c r="AY129" s="12" t="s">
        <v>121</v>
      </c>
      <c r="BE129" s="188">
        <f t="shared" si="4"/>
        <v>0</v>
      </c>
      <c r="BF129" s="188">
        <f t="shared" si="5"/>
        <v>0</v>
      </c>
      <c r="BG129" s="188">
        <f t="shared" si="6"/>
        <v>0</v>
      </c>
      <c r="BH129" s="188">
        <f t="shared" si="7"/>
        <v>0</v>
      </c>
      <c r="BI129" s="188">
        <f t="shared" si="8"/>
        <v>0</v>
      </c>
      <c r="BJ129" s="12" t="s">
        <v>83</v>
      </c>
      <c r="BK129" s="188">
        <f t="shared" si="9"/>
        <v>0</v>
      </c>
      <c r="BL129" s="12" t="s">
        <v>136</v>
      </c>
      <c r="BM129" s="187" t="s">
        <v>168</v>
      </c>
    </row>
    <row r="130" spans="2:65" s="1" customFormat="1" ht="16.5" customHeight="1">
      <c r="B130" s="29"/>
      <c r="C130" s="176" t="s">
        <v>169</v>
      </c>
      <c r="D130" s="176" t="s">
        <v>122</v>
      </c>
      <c r="E130" s="177" t="s">
        <v>170</v>
      </c>
      <c r="F130" s="178" t="s">
        <v>171</v>
      </c>
      <c r="G130" s="179" t="s">
        <v>146</v>
      </c>
      <c r="H130" s="180">
        <v>1</v>
      </c>
      <c r="I130" s="181"/>
      <c r="J130" s="182">
        <f t="shared" si="0"/>
        <v>0</v>
      </c>
      <c r="K130" s="178" t="s">
        <v>126</v>
      </c>
      <c r="L130" s="33"/>
      <c r="M130" s="183" t="s">
        <v>1</v>
      </c>
      <c r="N130" s="184" t="s">
        <v>40</v>
      </c>
      <c r="O130" s="61"/>
      <c r="P130" s="185">
        <f t="shared" si="1"/>
        <v>0</v>
      </c>
      <c r="Q130" s="185">
        <v>0</v>
      </c>
      <c r="R130" s="185">
        <f t="shared" si="2"/>
        <v>0</v>
      </c>
      <c r="S130" s="185">
        <v>0</v>
      </c>
      <c r="T130" s="185">
        <f t="shared" si="3"/>
        <v>0</v>
      </c>
      <c r="U130" s="186" t="s">
        <v>1</v>
      </c>
      <c r="AR130" s="187" t="s">
        <v>136</v>
      </c>
      <c r="AT130" s="187" t="s">
        <v>122</v>
      </c>
      <c r="AU130" s="187" t="s">
        <v>83</v>
      </c>
      <c r="AY130" s="12" t="s">
        <v>121</v>
      </c>
      <c r="BE130" s="188">
        <f t="shared" si="4"/>
        <v>0</v>
      </c>
      <c r="BF130" s="188">
        <f t="shared" si="5"/>
        <v>0</v>
      </c>
      <c r="BG130" s="188">
        <f t="shared" si="6"/>
        <v>0</v>
      </c>
      <c r="BH130" s="188">
        <f t="shared" si="7"/>
        <v>0</v>
      </c>
      <c r="BI130" s="188">
        <f t="shared" si="8"/>
        <v>0</v>
      </c>
      <c r="BJ130" s="12" t="s">
        <v>83</v>
      </c>
      <c r="BK130" s="188">
        <f t="shared" si="9"/>
        <v>0</v>
      </c>
      <c r="BL130" s="12" t="s">
        <v>136</v>
      </c>
      <c r="BM130" s="187" t="s">
        <v>172</v>
      </c>
    </row>
    <row r="131" spans="2:65" s="1" customFormat="1" ht="24" customHeight="1">
      <c r="B131" s="29"/>
      <c r="C131" s="189" t="s">
        <v>173</v>
      </c>
      <c r="D131" s="189" t="s">
        <v>128</v>
      </c>
      <c r="E131" s="190" t="s">
        <v>174</v>
      </c>
      <c r="F131" s="191" t="s">
        <v>175</v>
      </c>
      <c r="G131" s="192" t="s">
        <v>151</v>
      </c>
      <c r="H131" s="193">
        <v>1</v>
      </c>
      <c r="I131" s="194"/>
      <c r="J131" s="195">
        <f t="shared" si="0"/>
        <v>0</v>
      </c>
      <c r="K131" s="191" t="s">
        <v>1</v>
      </c>
      <c r="L131" s="196"/>
      <c r="M131" s="197" t="s">
        <v>1</v>
      </c>
      <c r="N131" s="198" t="s">
        <v>40</v>
      </c>
      <c r="O131" s="61"/>
      <c r="P131" s="185">
        <f t="shared" si="1"/>
        <v>0</v>
      </c>
      <c r="Q131" s="185">
        <v>0</v>
      </c>
      <c r="R131" s="185">
        <f t="shared" si="2"/>
        <v>0</v>
      </c>
      <c r="S131" s="185">
        <v>0</v>
      </c>
      <c r="T131" s="185">
        <f t="shared" si="3"/>
        <v>0</v>
      </c>
      <c r="U131" s="186" t="s">
        <v>1</v>
      </c>
      <c r="AR131" s="187" t="s">
        <v>141</v>
      </c>
      <c r="AT131" s="187" t="s">
        <v>128</v>
      </c>
      <c r="AU131" s="187" t="s">
        <v>83</v>
      </c>
      <c r="AY131" s="12" t="s">
        <v>121</v>
      </c>
      <c r="BE131" s="188">
        <f t="shared" si="4"/>
        <v>0</v>
      </c>
      <c r="BF131" s="188">
        <f t="shared" si="5"/>
        <v>0</v>
      </c>
      <c r="BG131" s="188">
        <f t="shared" si="6"/>
        <v>0</v>
      </c>
      <c r="BH131" s="188">
        <f t="shared" si="7"/>
        <v>0</v>
      </c>
      <c r="BI131" s="188">
        <f t="shared" si="8"/>
        <v>0</v>
      </c>
      <c r="BJ131" s="12" t="s">
        <v>83</v>
      </c>
      <c r="BK131" s="188">
        <f t="shared" si="9"/>
        <v>0</v>
      </c>
      <c r="BL131" s="12" t="s">
        <v>136</v>
      </c>
      <c r="BM131" s="187" t="s">
        <v>176</v>
      </c>
    </row>
    <row r="132" spans="2:65" s="10" customFormat="1" ht="25.95" customHeight="1">
      <c r="B132" s="162"/>
      <c r="C132" s="163"/>
      <c r="D132" s="164" t="s">
        <v>74</v>
      </c>
      <c r="E132" s="165" t="s">
        <v>177</v>
      </c>
      <c r="F132" s="165" t="s">
        <v>178</v>
      </c>
      <c r="G132" s="163"/>
      <c r="H132" s="163"/>
      <c r="I132" s="166"/>
      <c r="J132" s="167">
        <f>BK132</f>
        <v>0</v>
      </c>
      <c r="K132" s="163"/>
      <c r="L132" s="168"/>
      <c r="M132" s="169"/>
      <c r="N132" s="170"/>
      <c r="O132" s="170"/>
      <c r="P132" s="171">
        <f>SUM(P133:P152)</f>
        <v>0</v>
      </c>
      <c r="Q132" s="170"/>
      <c r="R132" s="171">
        <f>SUM(R133:R152)</f>
        <v>0</v>
      </c>
      <c r="S132" s="170"/>
      <c r="T132" s="171">
        <f>SUM(T133:T152)</f>
        <v>0</v>
      </c>
      <c r="U132" s="172"/>
      <c r="AR132" s="173" t="s">
        <v>83</v>
      </c>
      <c r="AT132" s="174" t="s">
        <v>74</v>
      </c>
      <c r="AU132" s="174" t="s">
        <v>75</v>
      </c>
      <c r="AY132" s="173" t="s">
        <v>121</v>
      </c>
      <c r="BK132" s="175">
        <f>SUM(BK133:BK152)</f>
        <v>0</v>
      </c>
    </row>
    <row r="133" spans="2:65" s="1" customFormat="1" ht="24" customHeight="1">
      <c r="B133" s="29"/>
      <c r="C133" s="176" t="s">
        <v>179</v>
      </c>
      <c r="D133" s="176" t="s">
        <v>122</v>
      </c>
      <c r="E133" s="177" t="s">
        <v>180</v>
      </c>
      <c r="F133" s="178" t="s">
        <v>181</v>
      </c>
      <c r="G133" s="179" t="s">
        <v>125</v>
      </c>
      <c r="H133" s="180">
        <v>18</v>
      </c>
      <c r="I133" s="181"/>
      <c r="J133" s="182">
        <f t="shared" ref="J133:J152" si="10">ROUND(I133*H133,2)</f>
        <v>0</v>
      </c>
      <c r="K133" s="178" t="s">
        <v>126</v>
      </c>
      <c r="L133" s="33"/>
      <c r="M133" s="183" t="s">
        <v>1</v>
      </c>
      <c r="N133" s="184" t="s">
        <v>40</v>
      </c>
      <c r="O133" s="61"/>
      <c r="P133" s="185">
        <f t="shared" ref="P133:P152" si="11">O133*H133</f>
        <v>0</v>
      </c>
      <c r="Q133" s="185">
        <v>0</v>
      </c>
      <c r="R133" s="185">
        <f t="shared" ref="R133:R152" si="12">Q133*H133</f>
        <v>0</v>
      </c>
      <c r="S133" s="185">
        <v>0</v>
      </c>
      <c r="T133" s="185">
        <f t="shared" ref="T133:T152" si="13">S133*H133</f>
        <v>0</v>
      </c>
      <c r="U133" s="186" t="s">
        <v>1</v>
      </c>
      <c r="AR133" s="187" t="s">
        <v>136</v>
      </c>
      <c r="AT133" s="187" t="s">
        <v>122</v>
      </c>
      <c r="AU133" s="187" t="s">
        <v>83</v>
      </c>
      <c r="AY133" s="12" t="s">
        <v>121</v>
      </c>
      <c r="BE133" s="188">
        <f t="shared" ref="BE133:BE152" si="14">IF(N133="základní",J133,0)</f>
        <v>0</v>
      </c>
      <c r="BF133" s="188">
        <f t="shared" ref="BF133:BF152" si="15">IF(N133="snížená",J133,0)</f>
        <v>0</v>
      </c>
      <c r="BG133" s="188">
        <f t="shared" ref="BG133:BG152" si="16">IF(N133="zákl. přenesená",J133,0)</f>
        <v>0</v>
      </c>
      <c r="BH133" s="188">
        <f t="shared" ref="BH133:BH152" si="17">IF(N133="sníž. přenesená",J133,0)</f>
        <v>0</v>
      </c>
      <c r="BI133" s="188">
        <f t="shared" ref="BI133:BI152" si="18">IF(N133="nulová",J133,0)</f>
        <v>0</v>
      </c>
      <c r="BJ133" s="12" t="s">
        <v>83</v>
      </c>
      <c r="BK133" s="188">
        <f t="shared" ref="BK133:BK152" si="19">ROUND(I133*H133,2)</f>
        <v>0</v>
      </c>
      <c r="BL133" s="12" t="s">
        <v>136</v>
      </c>
      <c r="BM133" s="187" t="s">
        <v>182</v>
      </c>
    </row>
    <row r="134" spans="2:65" s="1" customFormat="1" ht="24" customHeight="1">
      <c r="B134" s="29"/>
      <c r="C134" s="189" t="s">
        <v>183</v>
      </c>
      <c r="D134" s="189" t="s">
        <v>128</v>
      </c>
      <c r="E134" s="190" t="s">
        <v>184</v>
      </c>
      <c r="F134" s="191" t="s">
        <v>185</v>
      </c>
      <c r="G134" s="192" t="s">
        <v>125</v>
      </c>
      <c r="H134" s="193">
        <v>18</v>
      </c>
      <c r="I134" s="194"/>
      <c r="J134" s="195">
        <f t="shared" si="10"/>
        <v>0</v>
      </c>
      <c r="K134" s="191" t="s">
        <v>1</v>
      </c>
      <c r="L134" s="196"/>
      <c r="M134" s="197" t="s">
        <v>1</v>
      </c>
      <c r="N134" s="198" t="s">
        <v>40</v>
      </c>
      <c r="O134" s="61"/>
      <c r="P134" s="185">
        <f t="shared" si="11"/>
        <v>0</v>
      </c>
      <c r="Q134" s="185">
        <v>0</v>
      </c>
      <c r="R134" s="185">
        <f t="shared" si="12"/>
        <v>0</v>
      </c>
      <c r="S134" s="185">
        <v>0</v>
      </c>
      <c r="T134" s="185">
        <f t="shared" si="13"/>
        <v>0</v>
      </c>
      <c r="U134" s="186" t="s">
        <v>1</v>
      </c>
      <c r="AR134" s="187" t="s">
        <v>141</v>
      </c>
      <c r="AT134" s="187" t="s">
        <v>128</v>
      </c>
      <c r="AU134" s="187" t="s">
        <v>83</v>
      </c>
      <c r="AY134" s="12" t="s">
        <v>121</v>
      </c>
      <c r="BE134" s="188">
        <f t="shared" si="14"/>
        <v>0</v>
      </c>
      <c r="BF134" s="188">
        <f t="shared" si="15"/>
        <v>0</v>
      </c>
      <c r="BG134" s="188">
        <f t="shared" si="16"/>
        <v>0</v>
      </c>
      <c r="BH134" s="188">
        <f t="shared" si="17"/>
        <v>0</v>
      </c>
      <c r="BI134" s="188">
        <f t="shared" si="18"/>
        <v>0</v>
      </c>
      <c r="BJ134" s="12" t="s">
        <v>83</v>
      </c>
      <c r="BK134" s="188">
        <f t="shared" si="19"/>
        <v>0</v>
      </c>
      <c r="BL134" s="12" t="s">
        <v>136</v>
      </c>
      <c r="BM134" s="187" t="s">
        <v>186</v>
      </c>
    </row>
    <row r="135" spans="2:65" s="1" customFormat="1" ht="24" customHeight="1">
      <c r="B135" s="29"/>
      <c r="C135" s="189" t="s">
        <v>187</v>
      </c>
      <c r="D135" s="189" t="s">
        <v>128</v>
      </c>
      <c r="E135" s="190" t="s">
        <v>188</v>
      </c>
      <c r="F135" s="191" t="s">
        <v>189</v>
      </c>
      <c r="G135" s="192" t="s">
        <v>151</v>
      </c>
      <c r="H135" s="193">
        <v>18</v>
      </c>
      <c r="I135" s="194"/>
      <c r="J135" s="195">
        <f t="shared" si="10"/>
        <v>0</v>
      </c>
      <c r="K135" s="191" t="s">
        <v>1</v>
      </c>
      <c r="L135" s="196"/>
      <c r="M135" s="197" t="s">
        <v>1</v>
      </c>
      <c r="N135" s="198" t="s">
        <v>40</v>
      </c>
      <c r="O135" s="61"/>
      <c r="P135" s="185">
        <f t="shared" si="11"/>
        <v>0</v>
      </c>
      <c r="Q135" s="185">
        <v>0</v>
      </c>
      <c r="R135" s="185">
        <f t="shared" si="12"/>
        <v>0</v>
      </c>
      <c r="S135" s="185">
        <v>0</v>
      </c>
      <c r="T135" s="185">
        <f t="shared" si="13"/>
        <v>0</v>
      </c>
      <c r="U135" s="186" t="s">
        <v>1</v>
      </c>
      <c r="AR135" s="187" t="s">
        <v>141</v>
      </c>
      <c r="AT135" s="187" t="s">
        <v>128</v>
      </c>
      <c r="AU135" s="187" t="s">
        <v>83</v>
      </c>
      <c r="AY135" s="12" t="s">
        <v>121</v>
      </c>
      <c r="BE135" s="188">
        <f t="shared" si="14"/>
        <v>0</v>
      </c>
      <c r="BF135" s="188">
        <f t="shared" si="15"/>
        <v>0</v>
      </c>
      <c r="BG135" s="188">
        <f t="shared" si="16"/>
        <v>0</v>
      </c>
      <c r="BH135" s="188">
        <f t="shared" si="17"/>
        <v>0</v>
      </c>
      <c r="BI135" s="188">
        <f t="shared" si="18"/>
        <v>0</v>
      </c>
      <c r="BJ135" s="12" t="s">
        <v>83</v>
      </c>
      <c r="BK135" s="188">
        <f t="shared" si="19"/>
        <v>0</v>
      </c>
      <c r="BL135" s="12" t="s">
        <v>136</v>
      </c>
      <c r="BM135" s="187" t="s">
        <v>190</v>
      </c>
    </row>
    <row r="136" spans="2:65" s="1" customFormat="1" ht="16.5" customHeight="1">
      <c r="B136" s="29"/>
      <c r="C136" s="176" t="s">
        <v>191</v>
      </c>
      <c r="D136" s="176" t="s">
        <v>122</v>
      </c>
      <c r="E136" s="177" t="s">
        <v>192</v>
      </c>
      <c r="F136" s="178" t="s">
        <v>193</v>
      </c>
      <c r="G136" s="179" t="s">
        <v>146</v>
      </c>
      <c r="H136" s="180">
        <v>2</v>
      </c>
      <c r="I136" s="181"/>
      <c r="J136" s="182">
        <f t="shared" si="10"/>
        <v>0</v>
      </c>
      <c r="K136" s="178" t="s">
        <v>126</v>
      </c>
      <c r="L136" s="33"/>
      <c r="M136" s="183" t="s">
        <v>1</v>
      </c>
      <c r="N136" s="184" t="s">
        <v>40</v>
      </c>
      <c r="O136" s="61"/>
      <c r="P136" s="185">
        <f t="shared" si="11"/>
        <v>0</v>
      </c>
      <c r="Q136" s="185">
        <v>0</v>
      </c>
      <c r="R136" s="185">
        <f t="shared" si="12"/>
        <v>0</v>
      </c>
      <c r="S136" s="185">
        <v>0</v>
      </c>
      <c r="T136" s="185">
        <f t="shared" si="13"/>
        <v>0</v>
      </c>
      <c r="U136" s="186" t="s">
        <v>1</v>
      </c>
      <c r="AR136" s="187" t="s">
        <v>136</v>
      </c>
      <c r="AT136" s="187" t="s">
        <v>122</v>
      </c>
      <c r="AU136" s="187" t="s">
        <v>83</v>
      </c>
      <c r="AY136" s="12" t="s">
        <v>121</v>
      </c>
      <c r="BE136" s="188">
        <f t="shared" si="14"/>
        <v>0</v>
      </c>
      <c r="BF136" s="188">
        <f t="shared" si="15"/>
        <v>0</v>
      </c>
      <c r="BG136" s="188">
        <f t="shared" si="16"/>
        <v>0</v>
      </c>
      <c r="BH136" s="188">
        <f t="shared" si="17"/>
        <v>0</v>
      </c>
      <c r="BI136" s="188">
        <f t="shared" si="18"/>
        <v>0</v>
      </c>
      <c r="BJ136" s="12" t="s">
        <v>83</v>
      </c>
      <c r="BK136" s="188">
        <f t="shared" si="19"/>
        <v>0</v>
      </c>
      <c r="BL136" s="12" t="s">
        <v>136</v>
      </c>
      <c r="BM136" s="187" t="s">
        <v>194</v>
      </c>
    </row>
    <row r="137" spans="2:65" s="1" customFormat="1" ht="16.5" customHeight="1">
      <c r="B137" s="29"/>
      <c r="C137" s="176" t="s">
        <v>8</v>
      </c>
      <c r="D137" s="176" t="s">
        <v>122</v>
      </c>
      <c r="E137" s="177" t="s">
        <v>195</v>
      </c>
      <c r="F137" s="178" t="s">
        <v>196</v>
      </c>
      <c r="G137" s="179" t="s">
        <v>146</v>
      </c>
      <c r="H137" s="180">
        <v>2</v>
      </c>
      <c r="I137" s="181"/>
      <c r="J137" s="182">
        <f t="shared" si="10"/>
        <v>0</v>
      </c>
      <c r="K137" s="178" t="s">
        <v>126</v>
      </c>
      <c r="L137" s="33"/>
      <c r="M137" s="183" t="s">
        <v>1</v>
      </c>
      <c r="N137" s="184" t="s">
        <v>40</v>
      </c>
      <c r="O137" s="61"/>
      <c r="P137" s="185">
        <f t="shared" si="11"/>
        <v>0</v>
      </c>
      <c r="Q137" s="185">
        <v>0</v>
      </c>
      <c r="R137" s="185">
        <f t="shared" si="12"/>
        <v>0</v>
      </c>
      <c r="S137" s="185">
        <v>0</v>
      </c>
      <c r="T137" s="185">
        <f t="shared" si="13"/>
        <v>0</v>
      </c>
      <c r="U137" s="186" t="s">
        <v>1</v>
      </c>
      <c r="AR137" s="187" t="s">
        <v>136</v>
      </c>
      <c r="AT137" s="187" t="s">
        <v>122</v>
      </c>
      <c r="AU137" s="187" t="s">
        <v>83</v>
      </c>
      <c r="AY137" s="12" t="s">
        <v>121</v>
      </c>
      <c r="BE137" s="188">
        <f t="shared" si="14"/>
        <v>0</v>
      </c>
      <c r="BF137" s="188">
        <f t="shared" si="15"/>
        <v>0</v>
      </c>
      <c r="BG137" s="188">
        <f t="shared" si="16"/>
        <v>0</v>
      </c>
      <c r="BH137" s="188">
        <f t="shared" si="17"/>
        <v>0</v>
      </c>
      <c r="BI137" s="188">
        <f t="shared" si="18"/>
        <v>0</v>
      </c>
      <c r="BJ137" s="12" t="s">
        <v>83</v>
      </c>
      <c r="BK137" s="188">
        <f t="shared" si="19"/>
        <v>0</v>
      </c>
      <c r="BL137" s="12" t="s">
        <v>136</v>
      </c>
      <c r="BM137" s="187" t="s">
        <v>197</v>
      </c>
    </row>
    <row r="138" spans="2:65" s="1" customFormat="1" ht="24" customHeight="1">
      <c r="B138" s="29"/>
      <c r="C138" s="189" t="s">
        <v>136</v>
      </c>
      <c r="D138" s="189" t="s">
        <v>128</v>
      </c>
      <c r="E138" s="190" t="s">
        <v>198</v>
      </c>
      <c r="F138" s="191" t="s">
        <v>199</v>
      </c>
      <c r="G138" s="192" t="s">
        <v>151</v>
      </c>
      <c r="H138" s="193">
        <v>2</v>
      </c>
      <c r="I138" s="194"/>
      <c r="J138" s="195">
        <f t="shared" si="10"/>
        <v>0</v>
      </c>
      <c r="K138" s="191" t="s">
        <v>1</v>
      </c>
      <c r="L138" s="196"/>
      <c r="M138" s="197" t="s">
        <v>1</v>
      </c>
      <c r="N138" s="198" t="s">
        <v>40</v>
      </c>
      <c r="O138" s="61"/>
      <c r="P138" s="185">
        <f t="shared" si="11"/>
        <v>0</v>
      </c>
      <c r="Q138" s="185">
        <v>0</v>
      </c>
      <c r="R138" s="185">
        <f t="shared" si="12"/>
        <v>0</v>
      </c>
      <c r="S138" s="185">
        <v>0</v>
      </c>
      <c r="T138" s="185">
        <f t="shared" si="13"/>
        <v>0</v>
      </c>
      <c r="U138" s="186" t="s">
        <v>1</v>
      </c>
      <c r="AR138" s="187" t="s">
        <v>141</v>
      </c>
      <c r="AT138" s="187" t="s">
        <v>128</v>
      </c>
      <c r="AU138" s="187" t="s">
        <v>83</v>
      </c>
      <c r="AY138" s="12" t="s">
        <v>121</v>
      </c>
      <c r="BE138" s="188">
        <f t="shared" si="14"/>
        <v>0</v>
      </c>
      <c r="BF138" s="188">
        <f t="shared" si="15"/>
        <v>0</v>
      </c>
      <c r="BG138" s="188">
        <f t="shared" si="16"/>
        <v>0</v>
      </c>
      <c r="BH138" s="188">
        <f t="shared" si="17"/>
        <v>0</v>
      </c>
      <c r="BI138" s="188">
        <f t="shared" si="18"/>
        <v>0</v>
      </c>
      <c r="BJ138" s="12" t="s">
        <v>83</v>
      </c>
      <c r="BK138" s="188">
        <f t="shared" si="19"/>
        <v>0</v>
      </c>
      <c r="BL138" s="12" t="s">
        <v>136</v>
      </c>
      <c r="BM138" s="187" t="s">
        <v>200</v>
      </c>
    </row>
    <row r="139" spans="2:65" s="1" customFormat="1" ht="24" customHeight="1">
      <c r="B139" s="29"/>
      <c r="C139" s="189" t="s">
        <v>201</v>
      </c>
      <c r="D139" s="189" t="s">
        <v>128</v>
      </c>
      <c r="E139" s="190" t="s">
        <v>202</v>
      </c>
      <c r="F139" s="191" t="s">
        <v>203</v>
      </c>
      <c r="G139" s="192" t="s">
        <v>151</v>
      </c>
      <c r="H139" s="193">
        <v>2</v>
      </c>
      <c r="I139" s="194"/>
      <c r="J139" s="195">
        <f t="shared" si="10"/>
        <v>0</v>
      </c>
      <c r="K139" s="191" t="s">
        <v>1</v>
      </c>
      <c r="L139" s="196"/>
      <c r="M139" s="197" t="s">
        <v>1</v>
      </c>
      <c r="N139" s="198" t="s">
        <v>40</v>
      </c>
      <c r="O139" s="61"/>
      <c r="P139" s="185">
        <f t="shared" si="11"/>
        <v>0</v>
      </c>
      <c r="Q139" s="185">
        <v>0</v>
      </c>
      <c r="R139" s="185">
        <f t="shared" si="12"/>
        <v>0</v>
      </c>
      <c r="S139" s="185">
        <v>0</v>
      </c>
      <c r="T139" s="185">
        <f t="shared" si="13"/>
        <v>0</v>
      </c>
      <c r="U139" s="186" t="s">
        <v>1</v>
      </c>
      <c r="AR139" s="187" t="s">
        <v>141</v>
      </c>
      <c r="AT139" s="187" t="s">
        <v>128</v>
      </c>
      <c r="AU139" s="187" t="s">
        <v>83</v>
      </c>
      <c r="AY139" s="12" t="s">
        <v>121</v>
      </c>
      <c r="BE139" s="188">
        <f t="shared" si="14"/>
        <v>0</v>
      </c>
      <c r="BF139" s="188">
        <f t="shared" si="15"/>
        <v>0</v>
      </c>
      <c r="BG139" s="188">
        <f t="shared" si="16"/>
        <v>0</v>
      </c>
      <c r="BH139" s="188">
        <f t="shared" si="17"/>
        <v>0</v>
      </c>
      <c r="BI139" s="188">
        <f t="shared" si="18"/>
        <v>0</v>
      </c>
      <c r="BJ139" s="12" t="s">
        <v>83</v>
      </c>
      <c r="BK139" s="188">
        <f t="shared" si="19"/>
        <v>0</v>
      </c>
      <c r="BL139" s="12" t="s">
        <v>136</v>
      </c>
      <c r="BM139" s="187" t="s">
        <v>204</v>
      </c>
    </row>
    <row r="140" spans="2:65" s="1" customFormat="1" ht="24" customHeight="1">
      <c r="B140" s="29"/>
      <c r="C140" s="189" t="s">
        <v>205</v>
      </c>
      <c r="D140" s="189" t="s">
        <v>128</v>
      </c>
      <c r="E140" s="190" t="s">
        <v>206</v>
      </c>
      <c r="F140" s="191" t="s">
        <v>207</v>
      </c>
      <c r="G140" s="192" t="s">
        <v>151</v>
      </c>
      <c r="H140" s="193">
        <v>2</v>
      </c>
      <c r="I140" s="194"/>
      <c r="J140" s="195">
        <f t="shared" si="10"/>
        <v>0</v>
      </c>
      <c r="K140" s="191" t="s">
        <v>1</v>
      </c>
      <c r="L140" s="196"/>
      <c r="M140" s="197" t="s">
        <v>1</v>
      </c>
      <c r="N140" s="198" t="s">
        <v>40</v>
      </c>
      <c r="O140" s="61"/>
      <c r="P140" s="185">
        <f t="shared" si="11"/>
        <v>0</v>
      </c>
      <c r="Q140" s="185">
        <v>0</v>
      </c>
      <c r="R140" s="185">
        <f t="shared" si="12"/>
        <v>0</v>
      </c>
      <c r="S140" s="185">
        <v>0</v>
      </c>
      <c r="T140" s="185">
        <f t="shared" si="13"/>
        <v>0</v>
      </c>
      <c r="U140" s="186" t="s">
        <v>1</v>
      </c>
      <c r="AR140" s="187" t="s">
        <v>141</v>
      </c>
      <c r="AT140" s="187" t="s">
        <v>128</v>
      </c>
      <c r="AU140" s="187" t="s">
        <v>83</v>
      </c>
      <c r="AY140" s="12" t="s">
        <v>121</v>
      </c>
      <c r="BE140" s="188">
        <f t="shared" si="14"/>
        <v>0</v>
      </c>
      <c r="BF140" s="188">
        <f t="shared" si="15"/>
        <v>0</v>
      </c>
      <c r="BG140" s="188">
        <f t="shared" si="16"/>
        <v>0</v>
      </c>
      <c r="BH140" s="188">
        <f t="shared" si="17"/>
        <v>0</v>
      </c>
      <c r="BI140" s="188">
        <f t="shared" si="18"/>
        <v>0</v>
      </c>
      <c r="BJ140" s="12" t="s">
        <v>83</v>
      </c>
      <c r="BK140" s="188">
        <f t="shared" si="19"/>
        <v>0</v>
      </c>
      <c r="BL140" s="12" t="s">
        <v>136</v>
      </c>
      <c r="BM140" s="187" t="s">
        <v>208</v>
      </c>
    </row>
    <row r="141" spans="2:65" s="1" customFormat="1" ht="24" customHeight="1">
      <c r="B141" s="29"/>
      <c r="C141" s="176" t="s">
        <v>209</v>
      </c>
      <c r="D141" s="176" t="s">
        <v>122</v>
      </c>
      <c r="E141" s="177" t="s">
        <v>180</v>
      </c>
      <c r="F141" s="178" t="s">
        <v>181</v>
      </c>
      <c r="G141" s="179" t="s">
        <v>125</v>
      </c>
      <c r="H141" s="180">
        <v>8</v>
      </c>
      <c r="I141" s="181"/>
      <c r="J141" s="182">
        <f t="shared" si="10"/>
        <v>0</v>
      </c>
      <c r="K141" s="178" t="s">
        <v>126</v>
      </c>
      <c r="L141" s="33"/>
      <c r="M141" s="183" t="s">
        <v>1</v>
      </c>
      <c r="N141" s="184" t="s">
        <v>40</v>
      </c>
      <c r="O141" s="61"/>
      <c r="P141" s="185">
        <f t="shared" si="11"/>
        <v>0</v>
      </c>
      <c r="Q141" s="185">
        <v>0</v>
      </c>
      <c r="R141" s="185">
        <f t="shared" si="12"/>
        <v>0</v>
      </c>
      <c r="S141" s="185">
        <v>0</v>
      </c>
      <c r="T141" s="185">
        <f t="shared" si="13"/>
        <v>0</v>
      </c>
      <c r="U141" s="186" t="s">
        <v>1</v>
      </c>
      <c r="AR141" s="187" t="s">
        <v>136</v>
      </c>
      <c r="AT141" s="187" t="s">
        <v>122</v>
      </c>
      <c r="AU141" s="187" t="s">
        <v>83</v>
      </c>
      <c r="AY141" s="12" t="s">
        <v>121</v>
      </c>
      <c r="BE141" s="188">
        <f t="shared" si="14"/>
        <v>0</v>
      </c>
      <c r="BF141" s="188">
        <f t="shared" si="15"/>
        <v>0</v>
      </c>
      <c r="BG141" s="188">
        <f t="shared" si="16"/>
        <v>0</v>
      </c>
      <c r="BH141" s="188">
        <f t="shared" si="17"/>
        <v>0</v>
      </c>
      <c r="BI141" s="188">
        <f t="shared" si="18"/>
        <v>0</v>
      </c>
      <c r="BJ141" s="12" t="s">
        <v>83</v>
      </c>
      <c r="BK141" s="188">
        <f t="shared" si="19"/>
        <v>0</v>
      </c>
      <c r="BL141" s="12" t="s">
        <v>136</v>
      </c>
      <c r="BM141" s="187" t="s">
        <v>210</v>
      </c>
    </row>
    <row r="142" spans="2:65" s="1" customFormat="1" ht="24" customHeight="1">
      <c r="B142" s="29"/>
      <c r="C142" s="189" t="s">
        <v>211</v>
      </c>
      <c r="D142" s="189" t="s">
        <v>128</v>
      </c>
      <c r="E142" s="190" t="s">
        <v>184</v>
      </c>
      <c r="F142" s="191" t="s">
        <v>185</v>
      </c>
      <c r="G142" s="192" t="s">
        <v>125</v>
      </c>
      <c r="H142" s="193">
        <v>8</v>
      </c>
      <c r="I142" s="194"/>
      <c r="J142" s="195">
        <f t="shared" si="10"/>
        <v>0</v>
      </c>
      <c r="K142" s="191" t="s">
        <v>1</v>
      </c>
      <c r="L142" s="196"/>
      <c r="M142" s="197" t="s">
        <v>1</v>
      </c>
      <c r="N142" s="198" t="s">
        <v>40</v>
      </c>
      <c r="O142" s="61"/>
      <c r="P142" s="185">
        <f t="shared" si="11"/>
        <v>0</v>
      </c>
      <c r="Q142" s="185">
        <v>0</v>
      </c>
      <c r="R142" s="185">
        <f t="shared" si="12"/>
        <v>0</v>
      </c>
      <c r="S142" s="185">
        <v>0</v>
      </c>
      <c r="T142" s="185">
        <f t="shared" si="13"/>
        <v>0</v>
      </c>
      <c r="U142" s="186" t="s">
        <v>1</v>
      </c>
      <c r="AR142" s="187" t="s">
        <v>141</v>
      </c>
      <c r="AT142" s="187" t="s">
        <v>128</v>
      </c>
      <c r="AU142" s="187" t="s">
        <v>83</v>
      </c>
      <c r="AY142" s="12" t="s">
        <v>121</v>
      </c>
      <c r="BE142" s="188">
        <f t="shared" si="14"/>
        <v>0</v>
      </c>
      <c r="BF142" s="188">
        <f t="shared" si="15"/>
        <v>0</v>
      </c>
      <c r="BG142" s="188">
        <f t="shared" si="16"/>
        <v>0</v>
      </c>
      <c r="BH142" s="188">
        <f t="shared" si="17"/>
        <v>0</v>
      </c>
      <c r="BI142" s="188">
        <f t="shared" si="18"/>
        <v>0</v>
      </c>
      <c r="BJ142" s="12" t="s">
        <v>83</v>
      </c>
      <c r="BK142" s="188">
        <f t="shared" si="19"/>
        <v>0</v>
      </c>
      <c r="BL142" s="12" t="s">
        <v>136</v>
      </c>
      <c r="BM142" s="187" t="s">
        <v>212</v>
      </c>
    </row>
    <row r="143" spans="2:65" s="1" customFormat="1" ht="48" customHeight="1">
      <c r="B143" s="29"/>
      <c r="C143" s="189" t="s">
        <v>7</v>
      </c>
      <c r="D143" s="189" t="s">
        <v>128</v>
      </c>
      <c r="E143" s="190" t="s">
        <v>213</v>
      </c>
      <c r="F143" s="191" t="s">
        <v>214</v>
      </c>
      <c r="G143" s="192" t="s">
        <v>151</v>
      </c>
      <c r="H143" s="193">
        <v>8</v>
      </c>
      <c r="I143" s="194"/>
      <c r="J143" s="195">
        <f t="shared" si="10"/>
        <v>0</v>
      </c>
      <c r="K143" s="191" t="s">
        <v>1</v>
      </c>
      <c r="L143" s="196"/>
      <c r="M143" s="197" t="s">
        <v>1</v>
      </c>
      <c r="N143" s="198" t="s">
        <v>40</v>
      </c>
      <c r="O143" s="61"/>
      <c r="P143" s="185">
        <f t="shared" si="11"/>
        <v>0</v>
      </c>
      <c r="Q143" s="185">
        <v>0</v>
      </c>
      <c r="R143" s="185">
        <f t="shared" si="12"/>
        <v>0</v>
      </c>
      <c r="S143" s="185">
        <v>0</v>
      </c>
      <c r="T143" s="185">
        <f t="shared" si="13"/>
        <v>0</v>
      </c>
      <c r="U143" s="186" t="s">
        <v>1</v>
      </c>
      <c r="AR143" s="187" t="s">
        <v>141</v>
      </c>
      <c r="AT143" s="187" t="s">
        <v>128</v>
      </c>
      <c r="AU143" s="187" t="s">
        <v>83</v>
      </c>
      <c r="AY143" s="12" t="s">
        <v>121</v>
      </c>
      <c r="BE143" s="188">
        <f t="shared" si="14"/>
        <v>0</v>
      </c>
      <c r="BF143" s="188">
        <f t="shared" si="15"/>
        <v>0</v>
      </c>
      <c r="BG143" s="188">
        <f t="shared" si="16"/>
        <v>0</v>
      </c>
      <c r="BH143" s="188">
        <f t="shared" si="17"/>
        <v>0</v>
      </c>
      <c r="BI143" s="188">
        <f t="shared" si="18"/>
        <v>0</v>
      </c>
      <c r="BJ143" s="12" t="s">
        <v>83</v>
      </c>
      <c r="BK143" s="188">
        <f t="shared" si="19"/>
        <v>0</v>
      </c>
      <c r="BL143" s="12" t="s">
        <v>136</v>
      </c>
      <c r="BM143" s="187" t="s">
        <v>215</v>
      </c>
    </row>
    <row r="144" spans="2:65" s="1" customFormat="1" ht="16.5" customHeight="1">
      <c r="B144" s="29"/>
      <c r="C144" s="176" t="s">
        <v>216</v>
      </c>
      <c r="D144" s="176" t="s">
        <v>122</v>
      </c>
      <c r="E144" s="177" t="s">
        <v>154</v>
      </c>
      <c r="F144" s="178" t="s">
        <v>155</v>
      </c>
      <c r="G144" s="179" t="s">
        <v>146</v>
      </c>
      <c r="H144" s="180">
        <v>6</v>
      </c>
      <c r="I144" s="181"/>
      <c r="J144" s="182">
        <f t="shared" si="10"/>
        <v>0</v>
      </c>
      <c r="K144" s="178" t="s">
        <v>126</v>
      </c>
      <c r="L144" s="33"/>
      <c r="M144" s="183" t="s">
        <v>1</v>
      </c>
      <c r="N144" s="184" t="s">
        <v>40</v>
      </c>
      <c r="O144" s="61"/>
      <c r="P144" s="185">
        <f t="shared" si="11"/>
        <v>0</v>
      </c>
      <c r="Q144" s="185">
        <v>0</v>
      </c>
      <c r="R144" s="185">
        <f t="shared" si="12"/>
        <v>0</v>
      </c>
      <c r="S144" s="185">
        <v>0</v>
      </c>
      <c r="T144" s="185">
        <f t="shared" si="13"/>
        <v>0</v>
      </c>
      <c r="U144" s="186" t="s">
        <v>1</v>
      </c>
      <c r="AR144" s="187" t="s">
        <v>136</v>
      </c>
      <c r="AT144" s="187" t="s">
        <v>122</v>
      </c>
      <c r="AU144" s="187" t="s">
        <v>83</v>
      </c>
      <c r="AY144" s="12" t="s">
        <v>121</v>
      </c>
      <c r="BE144" s="188">
        <f t="shared" si="14"/>
        <v>0</v>
      </c>
      <c r="BF144" s="188">
        <f t="shared" si="15"/>
        <v>0</v>
      </c>
      <c r="BG144" s="188">
        <f t="shared" si="16"/>
        <v>0</v>
      </c>
      <c r="BH144" s="188">
        <f t="shared" si="17"/>
        <v>0</v>
      </c>
      <c r="BI144" s="188">
        <f t="shared" si="18"/>
        <v>0</v>
      </c>
      <c r="BJ144" s="12" t="s">
        <v>83</v>
      </c>
      <c r="BK144" s="188">
        <f t="shared" si="19"/>
        <v>0</v>
      </c>
      <c r="BL144" s="12" t="s">
        <v>136</v>
      </c>
      <c r="BM144" s="187" t="s">
        <v>217</v>
      </c>
    </row>
    <row r="145" spans="2:65" s="1" customFormat="1" ht="24" customHeight="1">
      <c r="B145" s="29"/>
      <c r="C145" s="189" t="s">
        <v>218</v>
      </c>
      <c r="D145" s="189" t="s">
        <v>128</v>
      </c>
      <c r="E145" s="190" t="s">
        <v>158</v>
      </c>
      <c r="F145" s="191" t="s">
        <v>159</v>
      </c>
      <c r="G145" s="192" t="s">
        <v>151</v>
      </c>
      <c r="H145" s="193">
        <v>6</v>
      </c>
      <c r="I145" s="194"/>
      <c r="J145" s="195">
        <f t="shared" si="10"/>
        <v>0</v>
      </c>
      <c r="K145" s="191" t="s">
        <v>1</v>
      </c>
      <c r="L145" s="196"/>
      <c r="M145" s="197" t="s">
        <v>1</v>
      </c>
      <c r="N145" s="198" t="s">
        <v>40</v>
      </c>
      <c r="O145" s="61"/>
      <c r="P145" s="185">
        <f t="shared" si="11"/>
        <v>0</v>
      </c>
      <c r="Q145" s="185">
        <v>0</v>
      </c>
      <c r="R145" s="185">
        <f t="shared" si="12"/>
        <v>0</v>
      </c>
      <c r="S145" s="185">
        <v>0</v>
      </c>
      <c r="T145" s="185">
        <f t="shared" si="13"/>
        <v>0</v>
      </c>
      <c r="U145" s="186" t="s">
        <v>1</v>
      </c>
      <c r="AR145" s="187" t="s">
        <v>141</v>
      </c>
      <c r="AT145" s="187" t="s">
        <v>128</v>
      </c>
      <c r="AU145" s="187" t="s">
        <v>83</v>
      </c>
      <c r="AY145" s="12" t="s">
        <v>121</v>
      </c>
      <c r="BE145" s="188">
        <f t="shared" si="14"/>
        <v>0</v>
      </c>
      <c r="BF145" s="188">
        <f t="shared" si="15"/>
        <v>0</v>
      </c>
      <c r="BG145" s="188">
        <f t="shared" si="16"/>
        <v>0</v>
      </c>
      <c r="BH145" s="188">
        <f t="shared" si="17"/>
        <v>0</v>
      </c>
      <c r="BI145" s="188">
        <f t="shared" si="18"/>
        <v>0</v>
      </c>
      <c r="BJ145" s="12" t="s">
        <v>83</v>
      </c>
      <c r="BK145" s="188">
        <f t="shared" si="19"/>
        <v>0</v>
      </c>
      <c r="BL145" s="12" t="s">
        <v>136</v>
      </c>
      <c r="BM145" s="187" t="s">
        <v>219</v>
      </c>
    </row>
    <row r="146" spans="2:65" s="1" customFormat="1" ht="16.5" customHeight="1">
      <c r="B146" s="29"/>
      <c r="C146" s="176" t="s">
        <v>220</v>
      </c>
      <c r="D146" s="176" t="s">
        <v>122</v>
      </c>
      <c r="E146" s="177" t="s">
        <v>154</v>
      </c>
      <c r="F146" s="178" t="s">
        <v>155</v>
      </c>
      <c r="G146" s="179" t="s">
        <v>146</v>
      </c>
      <c r="H146" s="180">
        <v>12</v>
      </c>
      <c r="I146" s="181"/>
      <c r="J146" s="182">
        <f t="shared" si="10"/>
        <v>0</v>
      </c>
      <c r="K146" s="178" t="s">
        <v>126</v>
      </c>
      <c r="L146" s="33"/>
      <c r="M146" s="183" t="s">
        <v>1</v>
      </c>
      <c r="N146" s="184" t="s">
        <v>40</v>
      </c>
      <c r="O146" s="61"/>
      <c r="P146" s="185">
        <f t="shared" si="11"/>
        <v>0</v>
      </c>
      <c r="Q146" s="185">
        <v>0</v>
      </c>
      <c r="R146" s="185">
        <f t="shared" si="12"/>
        <v>0</v>
      </c>
      <c r="S146" s="185">
        <v>0</v>
      </c>
      <c r="T146" s="185">
        <f t="shared" si="13"/>
        <v>0</v>
      </c>
      <c r="U146" s="186" t="s">
        <v>1</v>
      </c>
      <c r="AR146" s="187" t="s">
        <v>136</v>
      </c>
      <c r="AT146" s="187" t="s">
        <v>122</v>
      </c>
      <c r="AU146" s="187" t="s">
        <v>83</v>
      </c>
      <c r="AY146" s="12" t="s">
        <v>121</v>
      </c>
      <c r="BE146" s="188">
        <f t="shared" si="14"/>
        <v>0</v>
      </c>
      <c r="BF146" s="188">
        <f t="shared" si="15"/>
        <v>0</v>
      </c>
      <c r="BG146" s="188">
        <f t="shared" si="16"/>
        <v>0</v>
      </c>
      <c r="BH146" s="188">
        <f t="shared" si="17"/>
        <v>0</v>
      </c>
      <c r="BI146" s="188">
        <f t="shared" si="18"/>
        <v>0</v>
      </c>
      <c r="BJ146" s="12" t="s">
        <v>83</v>
      </c>
      <c r="BK146" s="188">
        <f t="shared" si="19"/>
        <v>0</v>
      </c>
      <c r="BL146" s="12" t="s">
        <v>136</v>
      </c>
      <c r="BM146" s="187" t="s">
        <v>221</v>
      </c>
    </row>
    <row r="147" spans="2:65" s="1" customFormat="1" ht="24" customHeight="1">
      <c r="B147" s="29"/>
      <c r="C147" s="189" t="s">
        <v>222</v>
      </c>
      <c r="D147" s="189" t="s">
        <v>128</v>
      </c>
      <c r="E147" s="190" t="s">
        <v>223</v>
      </c>
      <c r="F147" s="191" t="s">
        <v>224</v>
      </c>
      <c r="G147" s="192" t="s">
        <v>151</v>
      </c>
      <c r="H147" s="193">
        <v>12</v>
      </c>
      <c r="I147" s="194"/>
      <c r="J147" s="195">
        <f t="shared" si="10"/>
        <v>0</v>
      </c>
      <c r="K147" s="191" t="s">
        <v>1</v>
      </c>
      <c r="L147" s="196"/>
      <c r="M147" s="197" t="s">
        <v>1</v>
      </c>
      <c r="N147" s="198" t="s">
        <v>40</v>
      </c>
      <c r="O147" s="61"/>
      <c r="P147" s="185">
        <f t="shared" si="11"/>
        <v>0</v>
      </c>
      <c r="Q147" s="185">
        <v>0</v>
      </c>
      <c r="R147" s="185">
        <f t="shared" si="12"/>
        <v>0</v>
      </c>
      <c r="S147" s="185">
        <v>0</v>
      </c>
      <c r="T147" s="185">
        <f t="shared" si="13"/>
        <v>0</v>
      </c>
      <c r="U147" s="186" t="s">
        <v>1</v>
      </c>
      <c r="AR147" s="187" t="s">
        <v>141</v>
      </c>
      <c r="AT147" s="187" t="s">
        <v>128</v>
      </c>
      <c r="AU147" s="187" t="s">
        <v>83</v>
      </c>
      <c r="AY147" s="12" t="s">
        <v>121</v>
      </c>
      <c r="BE147" s="188">
        <f t="shared" si="14"/>
        <v>0</v>
      </c>
      <c r="BF147" s="188">
        <f t="shared" si="15"/>
        <v>0</v>
      </c>
      <c r="BG147" s="188">
        <f t="shared" si="16"/>
        <v>0</v>
      </c>
      <c r="BH147" s="188">
        <f t="shared" si="17"/>
        <v>0</v>
      </c>
      <c r="BI147" s="188">
        <f t="shared" si="18"/>
        <v>0</v>
      </c>
      <c r="BJ147" s="12" t="s">
        <v>83</v>
      </c>
      <c r="BK147" s="188">
        <f t="shared" si="19"/>
        <v>0</v>
      </c>
      <c r="BL147" s="12" t="s">
        <v>136</v>
      </c>
      <c r="BM147" s="187" t="s">
        <v>225</v>
      </c>
    </row>
    <row r="148" spans="2:65" s="1" customFormat="1" ht="24" customHeight="1">
      <c r="B148" s="29"/>
      <c r="C148" s="176" t="s">
        <v>226</v>
      </c>
      <c r="D148" s="176" t="s">
        <v>122</v>
      </c>
      <c r="E148" s="177" t="s">
        <v>180</v>
      </c>
      <c r="F148" s="178" t="s">
        <v>181</v>
      </c>
      <c r="G148" s="179" t="s">
        <v>125</v>
      </c>
      <c r="H148" s="180">
        <v>10</v>
      </c>
      <c r="I148" s="181"/>
      <c r="J148" s="182">
        <f t="shared" si="10"/>
        <v>0</v>
      </c>
      <c r="K148" s="178" t="s">
        <v>126</v>
      </c>
      <c r="L148" s="33"/>
      <c r="M148" s="183" t="s">
        <v>1</v>
      </c>
      <c r="N148" s="184" t="s">
        <v>40</v>
      </c>
      <c r="O148" s="61"/>
      <c r="P148" s="185">
        <f t="shared" si="11"/>
        <v>0</v>
      </c>
      <c r="Q148" s="185">
        <v>0</v>
      </c>
      <c r="R148" s="185">
        <f t="shared" si="12"/>
        <v>0</v>
      </c>
      <c r="S148" s="185">
        <v>0</v>
      </c>
      <c r="T148" s="185">
        <f t="shared" si="13"/>
        <v>0</v>
      </c>
      <c r="U148" s="186" t="s">
        <v>1</v>
      </c>
      <c r="AR148" s="187" t="s">
        <v>136</v>
      </c>
      <c r="AT148" s="187" t="s">
        <v>122</v>
      </c>
      <c r="AU148" s="187" t="s">
        <v>83</v>
      </c>
      <c r="AY148" s="12" t="s">
        <v>121</v>
      </c>
      <c r="BE148" s="188">
        <f t="shared" si="14"/>
        <v>0</v>
      </c>
      <c r="BF148" s="188">
        <f t="shared" si="15"/>
        <v>0</v>
      </c>
      <c r="BG148" s="188">
        <f t="shared" si="16"/>
        <v>0</v>
      </c>
      <c r="BH148" s="188">
        <f t="shared" si="17"/>
        <v>0</v>
      </c>
      <c r="BI148" s="188">
        <f t="shared" si="18"/>
        <v>0</v>
      </c>
      <c r="BJ148" s="12" t="s">
        <v>83</v>
      </c>
      <c r="BK148" s="188">
        <f t="shared" si="19"/>
        <v>0</v>
      </c>
      <c r="BL148" s="12" t="s">
        <v>136</v>
      </c>
      <c r="BM148" s="187" t="s">
        <v>227</v>
      </c>
    </row>
    <row r="149" spans="2:65" s="1" customFormat="1" ht="24" customHeight="1">
      <c r="B149" s="29"/>
      <c r="C149" s="176" t="s">
        <v>228</v>
      </c>
      <c r="D149" s="176" t="s">
        <v>122</v>
      </c>
      <c r="E149" s="177" t="s">
        <v>229</v>
      </c>
      <c r="F149" s="178" t="s">
        <v>230</v>
      </c>
      <c r="G149" s="179" t="s">
        <v>146</v>
      </c>
      <c r="H149" s="180">
        <v>2</v>
      </c>
      <c r="I149" s="181"/>
      <c r="J149" s="182">
        <f t="shared" si="10"/>
        <v>0</v>
      </c>
      <c r="K149" s="178" t="s">
        <v>126</v>
      </c>
      <c r="L149" s="33"/>
      <c r="M149" s="183" t="s">
        <v>1</v>
      </c>
      <c r="N149" s="184" t="s">
        <v>40</v>
      </c>
      <c r="O149" s="61"/>
      <c r="P149" s="185">
        <f t="shared" si="11"/>
        <v>0</v>
      </c>
      <c r="Q149" s="185">
        <v>0</v>
      </c>
      <c r="R149" s="185">
        <f t="shared" si="12"/>
        <v>0</v>
      </c>
      <c r="S149" s="185">
        <v>0</v>
      </c>
      <c r="T149" s="185">
        <f t="shared" si="13"/>
        <v>0</v>
      </c>
      <c r="U149" s="186" t="s">
        <v>1</v>
      </c>
      <c r="AR149" s="187" t="s">
        <v>136</v>
      </c>
      <c r="AT149" s="187" t="s">
        <v>122</v>
      </c>
      <c r="AU149" s="187" t="s">
        <v>83</v>
      </c>
      <c r="AY149" s="12" t="s">
        <v>121</v>
      </c>
      <c r="BE149" s="188">
        <f t="shared" si="14"/>
        <v>0</v>
      </c>
      <c r="BF149" s="188">
        <f t="shared" si="15"/>
        <v>0</v>
      </c>
      <c r="BG149" s="188">
        <f t="shared" si="16"/>
        <v>0</v>
      </c>
      <c r="BH149" s="188">
        <f t="shared" si="17"/>
        <v>0</v>
      </c>
      <c r="BI149" s="188">
        <f t="shared" si="18"/>
        <v>0</v>
      </c>
      <c r="BJ149" s="12" t="s">
        <v>83</v>
      </c>
      <c r="BK149" s="188">
        <f t="shared" si="19"/>
        <v>0</v>
      </c>
      <c r="BL149" s="12" t="s">
        <v>136</v>
      </c>
      <c r="BM149" s="187" t="s">
        <v>231</v>
      </c>
    </row>
    <row r="150" spans="2:65" s="1" customFormat="1" ht="36" customHeight="1">
      <c r="B150" s="29"/>
      <c r="C150" s="189" t="s">
        <v>232</v>
      </c>
      <c r="D150" s="189" t="s">
        <v>128</v>
      </c>
      <c r="E150" s="190" t="s">
        <v>233</v>
      </c>
      <c r="F150" s="191" t="s">
        <v>234</v>
      </c>
      <c r="G150" s="192" t="s">
        <v>128</v>
      </c>
      <c r="H150" s="193">
        <v>10</v>
      </c>
      <c r="I150" s="194"/>
      <c r="J150" s="195">
        <f t="shared" si="10"/>
        <v>0</v>
      </c>
      <c r="K150" s="191" t="s">
        <v>1</v>
      </c>
      <c r="L150" s="196"/>
      <c r="M150" s="197" t="s">
        <v>1</v>
      </c>
      <c r="N150" s="198" t="s">
        <v>40</v>
      </c>
      <c r="O150" s="61"/>
      <c r="P150" s="185">
        <f t="shared" si="11"/>
        <v>0</v>
      </c>
      <c r="Q150" s="185">
        <v>0</v>
      </c>
      <c r="R150" s="185">
        <f t="shared" si="12"/>
        <v>0</v>
      </c>
      <c r="S150" s="185">
        <v>0</v>
      </c>
      <c r="T150" s="185">
        <f t="shared" si="13"/>
        <v>0</v>
      </c>
      <c r="U150" s="186" t="s">
        <v>1</v>
      </c>
      <c r="AR150" s="187" t="s">
        <v>141</v>
      </c>
      <c r="AT150" s="187" t="s">
        <v>128</v>
      </c>
      <c r="AU150" s="187" t="s">
        <v>83</v>
      </c>
      <c r="AY150" s="12" t="s">
        <v>121</v>
      </c>
      <c r="BE150" s="188">
        <f t="shared" si="14"/>
        <v>0</v>
      </c>
      <c r="BF150" s="188">
        <f t="shared" si="15"/>
        <v>0</v>
      </c>
      <c r="BG150" s="188">
        <f t="shared" si="16"/>
        <v>0</v>
      </c>
      <c r="BH150" s="188">
        <f t="shared" si="17"/>
        <v>0</v>
      </c>
      <c r="BI150" s="188">
        <f t="shared" si="18"/>
        <v>0</v>
      </c>
      <c r="BJ150" s="12" t="s">
        <v>83</v>
      </c>
      <c r="BK150" s="188">
        <f t="shared" si="19"/>
        <v>0</v>
      </c>
      <c r="BL150" s="12" t="s">
        <v>136</v>
      </c>
      <c r="BM150" s="187" t="s">
        <v>235</v>
      </c>
    </row>
    <row r="151" spans="2:65" s="1" customFormat="1" ht="36" customHeight="1">
      <c r="B151" s="29"/>
      <c r="C151" s="189" t="s">
        <v>236</v>
      </c>
      <c r="D151" s="189" t="s">
        <v>128</v>
      </c>
      <c r="E151" s="190" t="s">
        <v>237</v>
      </c>
      <c r="F151" s="191" t="s">
        <v>238</v>
      </c>
      <c r="G151" s="192" t="s">
        <v>151</v>
      </c>
      <c r="H151" s="193">
        <v>10</v>
      </c>
      <c r="I151" s="194"/>
      <c r="J151" s="195">
        <f t="shared" si="10"/>
        <v>0</v>
      </c>
      <c r="K151" s="191" t="s">
        <v>1</v>
      </c>
      <c r="L151" s="196"/>
      <c r="M151" s="197" t="s">
        <v>1</v>
      </c>
      <c r="N151" s="198" t="s">
        <v>40</v>
      </c>
      <c r="O151" s="61"/>
      <c r="P151" s="185">
        <f t="shared" si="11"/>
        <v>0</v>
      </c>
      <c r="Q151" s="185">
        <v>0</v>
      </c>
      <c r="R151" s="185">
        <f t="shared" si="12"/>
        <v>0</v>
      </c>
      <c r="S151" s="185">
        <v>0</v>
      </c>
      <c r="T151" s="185">
        <f t="shared" si="13"/>
        <v>0</v>
      </c>
      <c r="U151" s="186" t="s">
        <v>1</v>
      </c>
      <c r="AR151" s="187" t="s">
        <v>141</v>
      </c>
      <c r="AT151" s="187" t="s">
        <v>128</v>
      </c>
      <c r="AU151" s="187" t="s">
        <v>83</v>
      </c>
      <c r="AY151" s="12" t="s">
        <v>121</v>
      </c>
      <c r="BE151" s="188">
        <f t="shared" si="14"/>
        <v>0</v>
      </c>
      <c r="BF151" s="188">
        <f t="shared" si="15"/>
        <v>0</v>
      </c>
      <c r="BG151" s="188">
        <f t="shared" si="16"/>
        <v>0</v>
      </c>
      <c r="BH151" s="188">
        <f t="shared" si="17"/>
        <v>0</v>
      </c>
      <c r="BI151" s="188">
        <f t="shared" si="18"/>
        <v>0</v>
      </c>
      <c r="BJ151" s="12" t="s">
        <v>83</v>
      </c>
      <c r="BK151" s="188">
        <f t="shared" si="19"/>
        <v>0</v>
      </c>
      <c r="BL151" s="12" t="s">
        <v>136</v>
      </c>
      <c r="BM151" s="187" t="s">
        <v>239</v>
      </c>
    </row>
    <row r="152" spans="2:65" s="1" customFormat="1" ht="36" customHeight="1">
      <c r="B152" s="29"/>
      <c r="C152" s="189" t="s">
        <v>240</v>
      </c>
      <c r="D152" s="189" t="s">
        <v>128</v>
      </c>
      <c r="E152" s="190" t="s">
        <v>241</v>
      </c>
      <c r="F152" s="191" t="s">
        <v>242</v>
      </c>
      <c r="G152" s="192" t="s">
        <v>151</v>
      </c>
      <c r="H152" s="193">
        <v>2</v>
      </c>
      <c r="I152" s="194"/>
      <c r="J152" s="195">
        <f t="shared" si="10"/>
        <v>0</v>
      </c>
      <c r="K152" s="191" t="s">
        <v>1</v>
      </c>
      <c r="L152" s="196"/>
      <c r="M152" s="199" t="s">
        <v>1</v>
      </c>
      <c r="N152" s="200" t="s">
        <v>40</v>
      </c>
      <c r="O152" s="201"/>
      <c r="P152" s="202">
        <f t="shared" si="11"/>
        <v>0</v>
      </c>
      <c r="Q152" s="202">
        <v>0</v>
      </c>
      <c r="R152" s="202">
        <f t="shared" si="12"/>
        <v>0</v>
      </c>
      <c r="S152" s="202">
        <v>0</v>
      </c>
      <c r="T152" s="202">
        <f t="shared" si="13"/>
        <v>0</v>
      </c>
      <c r="U152" s="203" t="s">
        <v>1</v>
      </c>
      <c r="AR152" s="187" t="s">
        <v>141</v>
      </c>
      <c r="AT152" s="187" t="s">
        <v>128</v>
      </c>
      <c r="AU152" s="187" t="s">
        <v>83</v>
      </c>
      <c r="AY152" s="12" t="s">
        <v>121</v>
      </c>
      <c r="BE152" s="188">
        <f t="shared" si="14"/>
        <v>0</v>
      </c>
      <c r="BF152" s="188">
        <f t="shared" si="15"/>
        <v>0</v>
      </c>
      <c r="BG152" s="188">
        <f t="shared" si="16"/>
        <v>0</v>
      </c>
      <c r="BH152" s="188">
        <f t="shared" si="17"/>
        <v>0</v>
      </c>
      <c r="BI152" s="188">
        <f t="shared" si="18"/>
        <v>0</v>
      </c>
      <c r="BJ152" s="12" t="s">
        <v>83</v>
      </c>
      <c r="BK152" s="188">
        <f t="shared" si="19"/>
        <v>0</v>
      </c>
      <c r="BL152" s="12" t="s">
        <v>136</v>
      </c>
      <c r="BM152" s="187" t="s">
        <v>243</v>
      </c>
    </row>
    <row r="153" spans="2:65" s="1" customFormat="1" ht="6.9" customHeight="1">
      <c r="B153" s="44"/>
      <c r="C153" s="45"/>
      <c r="D153" s="45"/>
      <c r="E153" s="45"/>
      <c r="F153" s="45"/>
      <c r="G153" s="45"/>
      <c r="H153" s="45"/>
      <c r="I153" s="137"/>
      <c r="J153" s="45"/>
      <c r="K153" s="45"/>
      <c r="L153" s="33"/>
    </row>
  </sheetData>
  <sheetProtection algorithmName="SHA-512" hashValue="RJY0XW8ycFSpulIiLPldHeG+Gb/wrxESzad6Nt88xRJo73IP65y29iUDT94ZI0+qn4XcFjKfXbrsJAZlU5VPxA==" saltValue="sVyD3cEn+QgkQcGfTkpcXJFo6PKD9/0CO/jtB3xGK9XPNd8zdlY0Q93hUvzb3+Ofsk7ZXYYGEZRhadZBRQtqZg==" spinCount="100000" sheet="1" objects="1" scenarios="1" formatColumns="0" formatRows="0" autoFilter="0"/>
  <autoFilter ref="C117:K15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8"/>
  <sheetViews>
    <sheetView showGridLines="0" topLeftCell="A71" workbookViewId="0"/>
  </sheetViews>
  <sheetFormatPr defaultRowHeight="13.8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98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1" width="14.140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2" t="s">
        <v>88</v>
      </c>
    </row>
    <row r="3" spans="2:46" ht="6.9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5"/>
      <c r="AT3" s="12" t="s">
        <v>85</v>
      </c>
    </row>
    <row r="4" spans="2:46" ht="24.9" customHeight="1">
      <c r="B4" s="15"/>
      <c r="D4" s="102" t="s">
        <v>95</v>
      </c>
      <c r="L4" s="15"/>
      <c r="M4" s="103" t="s">
        <v>10</v>
      </c>
      <c r="AT4" s="12" t="s">
        <v>4</v>
      </c>
    </row>
    <row r="5" spans="2:46" ht="6.9" customHeight="1">
      <c r="B5" s="15"/>
      <c r="L5" s="15"/>
    </row>
    <row r="6" spans="2:46" ht="12" customHeight="1">
      <c r="B6" s="15"/>
      <c r="D6" s="104" t="s">
        <v>16</v>
      </c>
      <c r="L6" s="15"/>
    </row>
    <row r="7" spans="2:46" ht="16.5" customHeight="1">
      <c r="B7" s="15"/>
      <c r="E7" s="252" t="str">
        <f>'Rekapitulace stavby'!K6</f>
        <v>SPOLEČENSKÉ STŘEDISKO SEVER - VÝTAH, TEMENICKÁ 5, ŠUMPERK</v>
      </c>
      <c r="F7" s="253"/>
      <c r="G7" s="253"/>
      <c r="H7" s="253"/>
      <c r="L7" s="15"/>
    </row>
    <row r="8" spans="2:46" s="1" customFormat="1" ht="12" customHeight="1">
      <c r="B8" s="33"/>
      <c r="D8" s="104" t="s">
        <v>96</v>
      </c>
      <c r="I8" s="105"/>
      <c r="L8" s="33"/>
    </row>
    <row r="9" spans="2:46" s="1" customFormat="1" ht="36.9" customHeight="1">
      <c r="B9" s="33"/>
      <c r="E9" s="254" t="s">
        <v>244</v>
      </c>
      <c r="F9" s="255"/>
      <c r="G9" s="255"/>
      <c r="H9" s="255"/>
      <c r="I9" s="105"/>
      <c r="L9" s="33"/>
    </row>
    <row r="10" spans="2:46" s="1" customFormat="1" ht="10.199999999999999">
      <c r="B10" s="33"/>
      <c r="I10" s="105"/>
      <c r="L10" s="33"/>
    </row>
    <row r="11" spans="2:46" s="1" customFormat="1" ht="12" customHeight="1">
      <c r="B11" s="33"/>
      <c r="D11" s="104" t="s">
        <v>18</v>
      </c>
      <c r="F11" s="106" t="s">
        <v>1</v>
      </c>
      <c r="I11" s="107" t="s">
        <v>19</v>
      </c>
      <c r="J11" s="106" t="s">
        <v>1</v>
      </c>
      <c r="L11" s="33"/>
    </row>
    <row r="12" spans="2:46" s="1" customFormat="1" ht="12" customHeight="1">
      <c r="B12" s="33"/>
      <c r="D12" s="104" t="s">
        <v>20</v>
      </c>
      <c r="F12" s="106" t="s">
        <v>21</v>
      </c>
      <c r="I12" s="107" t="s">
        <v>22</v>
      </c>
      <c r="J12" s="108" t="str">
        <f>'Rekapitulace stavby'!AN8</f>
        <v>24. 5. 2019</v>
      </c>
      <c r="L12" s="33"/>
    </row>
    <row r="13" spans="2:46" s="1" customFormat="1" ht="10.8" customHeight="1">
      <c r="B13" s="33"/>
      <c r="I13" s="105"/>
      <c r="L13" s="33"/>
    </row>
    <row r="14" spans="2:46" s="1" customFormat="1" ht="12" customHeight="1">
      <c r="B14" s="33"/>
      <c r="D14" s="104" t="s">
        <v>24</v>
      </c>
      <c r="I14" s="107" t="s">
        <v>25</v>
      </c>
      <c r="J14" s="106" t="str">
        <f>IF('Rekapitulace stavby'!AN10="","",'Rekapitulace stavby'!AN10)</f>
        <v/>
      </c>
      <c r="L14" s="33"/>
    </row>
    <row r="15" spans="2:46" s="1" customFormat="1" ht="18" customHeight="1">
      <c r="B15" s="33"/>
      <c r="E15" s="106" t="str">
        <f>IF('Rekapitulace stavby'!E11="","",'Rekapitulace stavby'!E11)</f>
        <v xml:space="preserve"> </v>
      </c>
      <c r="I15" s="107" t="s">
        <v>27</v>
      </c>
      <c r="J15" s="106" t="str">
        <f>IF('Rekapitulace stavby'!AN11="","",'Rekapitulace stavby'!AN11)</f>
        <v/>
      </c>
      <c r="L15" s="33"/>
    </row>
    <row r="16" spans="2:46" s="1" customFormat="1" ht="6.9" customHeight="1">
      <c r="B16" s="33"/>
      <c r="I16" s="105"/>
      <c r="L16" s="33"/>
    </row>
    <row r="17" spans="2:12" s="1" customFormat="1" ht="12" customHeight="1">
      <c r="B17" s="33"/>
      <c r="D17" s="104" t="s">
        <v>28</v>
      </c>
      <c r="I17" s="107" t="s">
        <v>25</v>
      </c>
      <c r="J17" s="25" t="str">
        <f>'Rekapitulace stavby'!AN13</f>
        <v>Vyplň údaj</v>
      </c>
      <c r="L17" s="33"/>
    </row>
    <row r="18" spans="2:12" s="1" customFormat="1" ht="18" customHeight="1">
      <c r="B18" s="33"/>
      <c r="E18" s="256" t="str">
        <f>'Rekapitulace stavby'!E14</f>
        <v>Vyplň údaj</v>
      </c>
      <c r="F18" s="257"/>
      <c r="G18" s="257"/>
      <c r="H18" s="257"/>
      <c r="I18" s="107" t="s">
        <v>27</v>
      </c>
      <c r="J18" s="25" t="str">
        <f>'Rekapitulace stavby'!AN14</f>
        <v>Vyplň údaj</v>
      </c>
      <c r="L18" s="33"/>
    </row>
    <row r="19" spans="2:12" s="1" customFormat="1" ht="6.9" customHeight="1">
      <c r="B19" s="33"/>
      <c r="I19" s="105"/>
      <c r="L19" s="33"/>
    </row>
    <row r="20" spans="2:12" s="1" customFormat="1" ht="12" customHeight="1">
      <c r="B20" s="33"/>
      <c r="D20" s="104" t="s">
        <v>30</v>
      </c>
      <c r="I20" s="107" t="s">
        <v>25</v>
      </c>
      <c r="J20" s="106" t="s">
        <v>1</v>
      </c>
      <c r="L20" s="33"/>
    </row>
    <row r="21" spans="2:12" s="1" customFormat="1" ht="18" customHeight="1">
      <c r="B21" s="33"/>
      <c r="E21" s="106" t="s">
        <v>31</v>
      </c>
      <c r="I21" s="107" t="s">
        <v>27</v>
      </c>
      <c r="J21" s="106" t="s">
        <v>1</v>
      </c>
      <c r="L21" s="33"/>
    </row>
    <row r="22" spans="2:12" s="1" customFormat="1" ht="6.9" customHeight="1">
      <c r="B22" s="33"/>
      <c r="I22" s="105"/>
      <c r="L22" s="33"/>
    </row>
    <row r="23" spans="2:12" s="1" customFormat="1" ht="12" customHeight="1">
      <c r="B23" s="33"/>
      <c r="D23" s="104" t="s">
        <v>33</v>
      </c>
      <c r="I23" s="107" t="s">
        <v>25</v>
      </c>
      <c r="J23" s="106" t="str">
        <f>IF('Rekapitulace stavby'!AN19="","",'Rekapitulace stavby'!AN19)</f>
        <v/>
      </c>
      <c r="L23" s="33"/>
    </row>
    <row r="24" spans="2:12" s="1" customFormat="1" ht="18" customHeight="1">
      <c r="B24" s="33"/>
      <c r="E24" s="106" t="str">
        <f>IF('Rekapitulace stavby'!E20="","",'Rekapitulace stavby'!E20)</f>
        <v xml:space="preserve"> </v>
      </c>
      <c r="I24" s="107" t="s">
        <v>27</v>
      </c>
      <c r="J24" s="106" t="str">
        <f>IF('Rekapitulace stavby'!AN20="","",'Rekapitulace stavby'!AN20)</f>
        <v/>
      </c>
      <c r="L24" s="33"/>
    </row>
    <row r="25" spans="2:12" s="1" customFormat="1" ht="6.9" customHeight="1">
      <c r="B25" s="33"/>
      <c r="I25" s="105"/>
      <c r="L25" s="33"/>
    </row>
    <row r="26" spans="2:12" s="1" customFormat="1" ht="12" customHeight="1">
      <c r="B26" s="33"/>
      <c r="D26" s="104" t="s">
        <v>34</v>
      </c>
      <c r="I26" s="105"/>
      <c r="L26" s="33"/>
    </row>
    <row r="27" spans="2:12" s="7" customFormat="1" ht="16.5" customHeight="1">
      <c r="B27" s="109"/>
      <c r="E27" s="258" t="s">
        <v>1</v>
      </c>
      <c r="F27" s="258"/>
      <c r="G27" s="258"/>
      <c r="H27" s="258"/>
      <c r="I27" s="110"/>
      <c r="L27" s="109"/>
    </row>
    <row r="28" spans="2:12" s="1" customFormat="1" ht="6.9" customHeight="1">
      <c r="B28" s="33"/>
      <c r="I28" s="105"/>
      <c r="L28" s="33"/>
    </row>
    <row r="29" spans="2:12" s="1" customFormat="1" ht="6.9" customHeight="1">
      <c r="B29" s="33"/>
      <c r="D29" s="57"/>
      <c r="E29" s="57"/>
      <c r="F29" s="57"/>
      <c r="G29" s="57"/>
      <c r="H29" s="57"/>
      <c r="I29" s="111"/>
      <c r="J29" s="57"/>
      <c r="K29" s="57"/>
      <c r="L29" s="33"/>
    </row>
    <row r="30" spans="2:12" s="1" customFormat="1" ht="25.35" customHeight="1">
      <c r="B30" s="33"/>
      <c r="D30" s="112" t="s">
        <v>35</v>
      </c>
      <c r="I30" s="105"/>
      <c r="J30" s="113">
        <f>ROUND(J120, 2)</f>
        <v>0</v>
      </c>
      <c r="L30" s="33"/>
    </row>
    <row r="31" spans="2:12" s="1" customFormat="1" ht="6.9" customHeight="1">
      <c r="B31" s="33"/>
      <c r="D31" s="57"/>
      <c r="E31" s="57"/>
      <c r="F31" s="57"/>
      <c r="G31" s="57"/>
      <c r="H31" s="57"/>
      <c r="I31" s="111"/>
      <c r="J31" s="57"/>
      <c r="K31" s="57"/>
      <c r="L31" s="33"/>
    </row>
    <row r="32" spans="2:12" s="1" customFormat="1" ht="14.4" customHeight="1">
      <c r="B32" s="33"/>
      <c r="F32" s="114" t="s">
        <v>37</v>
      </c>
      <c r="I32" s="115" t="s">
        <v>36</v>
      </c>
      <c r="J32" s="114" t="s">
        <v>38</v>
      </c>
      <c r="L32" s="33"/>
    </row>
    <row r="33" spans="2:12" s="1" customFormat="1" ht="14.4" customHeight="1">
      <c r="B33" s="33"/>
      <c r="D33" s="116" t="s">
        <v>39</v>
      </c>
      <c r="E33" s="104" t="s">
        <v>40</v>
      </c>
      <c r="F33" s="117">
        <f>ROUND((SUM(BE120:BE157)),  2)</f>
        <v>0</v>
      </c>
      <c r="I33" s="118">
        <v>0.21</v>
      </c>
      <c r="J33" s="117">
        <f>ROUND(((SUM(BE120:BE157))*I33),  2)</f>
        <v>0</v>
      </c>
      <c r="L33" s="33"/>
    </row>
    <row r="34" spans="2:12" s="1" customFormat="1" ht="14.4" customHeight="1">
      <c r="B34" s="33"/>
      <c r="E34" s="104" t="s">
        <v>41</v>
      </c>
      <c r="F34" s="117">
        <f>ROUND((SUM(BF120:BF157)),  2)</f>
        <v>0</v>
      </c>
      <c r="I34" s="118">
        <v>0.15</v>
      </c>
      <c r="J34" s="117">
        <f>ROUND(((SUM(BF120:BF157))*I34),  2)</f>
        <v>0</v>
      </c>
      <c r="L34" s="33"/>
    </row>
    <row r="35" spans="2:12" s="1" customFormat="1" ht="14.4" hidden="1" customHeight="1">
      <c r="B35" s="33"/>
      <c r="E35" s="104" t="s">
        <v>42</v>
      </c>
      <c r="F35" s="117">
        <f>ROUND((SUM(BG120:BG157)),  2)</f>
        <v>0</v>
      </c>
      <c r="I35" s="118">
        <v>0.21</v>
      </c>
      <c r="J35" s="117">
        <f>0</f>
        <v>0</v>
      </c>
      <c r="L35" s="33"/>
    </row>
    <row r="36" spans="2:12" s="1" customFormat="1" ht="14.4" hidden="1" customHeight="1">
      <c r="B36" s="33"/>
      <c r="E36" s="104" t="s">
        <v>43</v>
      </c>
      <c r="F36" s="117">
        <f>ROUND((SUM(BH120:BH157)),  2)</f>
        <v>0</v>
      </c>
      <c r="I36" s="118">
        <v>0.15</v>
      </c>
      <c r="J36" s="117">
        <f>0</f>
        <v>0</v>
      </c>
      <c r="L36" s="33"/>
    </row>
    <row r="37" spans="2:12" s="1" customFormat="1" ht="14.4" hidden="1" customHeight="1">
      <c r="B37" s="33"/>
      <c r="E37" s="104" t="s">
        <v>44</v>
      </c>
      <c r="F37" s="117">
        <f>ROUND((SUM(BI120:BI157)),  2)</f>
        <v>0</v>
      </c>
      <c r="I37" s="118">
        <v>0</v>
      </c>
      <c r="J37" s="117">
        <f>0</f>
        <v>0</v>
      </c>
      <c r="L37" s="33"/>
    </row>
    <row r="38" spans="2:12" s="1" customFormat="1" ht="6.9" customHeight="1">
      <c r="B38" s="33"/>
      <c r="I38" s="105"/>
      <c r="L38" s="33"/>
    </row>
    <row r="39" spans="2:12" s="1" customFormat="1" ht="25.35" customHeight="1">
      <c r="B39" s="33"/>
      <c r="C39" s="119"/>
      <c r="D39" s="120" t="s">
        <v>45</v>
      </c>
      <c r="E39" s="121"/>
      <c r="F39" s="121"/>
      <c r="G39" s="122" t="s">
        <v>46</v>
      </c>
      <c r="H39" s="123" t="s">
        <v>47</v>
      </c>
      <c r="I39" s="124"/>
      <c r="J39" s="125">
        <f>SUM(J30:J37)</f>
        <v>0</v>
      </c>
      <c r="K39" s="126"/>
      <c r="L39" s="33"/>
    </row>
    <row r="40" spans="2:12" s="1" customFormat="1" ht="14.4" customHeight="1">
      <c r="B40" s="33"/>
      <c r="I40" s="105"/>
      <c r="L40" s="33"/>
    </row>
    <row r="41" spans="2:12" ht="14.4" customHeight="1">
      <c r="B41" s="15"/>
      <c r="L41" s="15"/>
    </row>
    <row r="42" spans="2:12" ht="14.4" customHeight="1">
      <c r="B42" s="15"/>
      <c r="L42" s="15"/>
    </row>
    <row r="43" spans="2:12" ht="14.4" customHeight="1">
      <c r="B43" s="15"/>
      <c r="L43" s="15"/>
    </row>
    <row r="44" spans="2:12" ht="14.4" customHeight="1">
      <c r="B44" s="15"/>
      <c r="L44" s="15"/>
    </row>
    <row r="45" spans="2:12" ht="14.4" customHeight="1">
      <c r="B45" s="15"/>
      <c r="L45" s="15"/>
    </row>
    <row r="46" spans="2:12" ht="14.4" customHeight="1">
      <c r="B46" s="15"/>
      <c r="L46" s="15"/>
    </row>
    <row r="47" spans="2:12" ht="14.4" customHeight="1">
      <c r="B47" s="15"/>
      <c r="L47" s="15"/>
    </row>
    <row r="48" spans="2:12" ht="14.4" customHeight="1">
      <c r="B48" s="15"/>
      <c r="L48" s="15"/>
    </row>
    <row r="49" spans="2:12" ht="14.4" customHeight="1">
      <c r="B49" s="15"/>
      <c r="L49" s="15"/>
    </row>
    <row r="50" spans="2:12" s="1" customFormat="1" ht="14.4" customHeight="1">
      <c r="B50" s="33"/>
      <c r="D50" s="127" t="s">
        <v>48</v>
      </c>
      <c r="E50" s="128"/>
      <c r="F50" s="128"/>
      <c r="G50" s="127" t="s">
        <v>49</v>
      </c>
      <c r="H50" s="128"/>
      <c r="I50" s="129"/>
      <c r="J50" s="128"/>
      <c r="K50" s="128"/>
      <c r="L50" s="33"/>
    </row>
    <row r="51" spans="2:12" ht="10.199999999999999">
      <c r="B51" s="15"/>
      <c r="L51" s="15"/>
    </row>
    <row r="52" spans="2:12" ht="10.199999999999999">
      <c r="B52" s="15"/>
      <c r="L52" s="15"/>
    </row>
    <row r="53" spans="2:12" ht="10.199999999999999">
      <c r="B53" s="15"/>
      <c r="L53" s="15"/>
    </row>
    <row r="54" spans="2:12" ht="10.199999999999999">
      <c r="B54" s="15"/>
      <c r="L54" s="15"/>
    </row>
    <row r="55" spans="2:12" ht="10.199999999999999">
      <c r="B55" s="15"/>
      <c r="L55" s="15"/>
    </row>
    <row r="56" spans="2:12" ht="10.199999999999999">
      <c r="B56" s="15"/>
      <c r="L56" s="15"/>
    </row>
    <row r="57" spans="2:12" ht="10.199999999999999">
      <c r="B57" s="15"/>
      <c r="L57" s="15"/>
    </row>
    <row r="58" spans="2:12" ht="10.199999999999999">
      <c r="B58" s="15"/>
      <c r="L58" s="15"/>
    </row>
    <row r="59" spans="2:12" ht="10.199999999999999">
      <c r="B59" s="15"/>
      <c r="L59" s="15"/>
    </row>
    <row r="60" spans="2:12" ht="10.199999999999999">
      <c r="B60" s="15"/>
      <c r="L60" s="15"/>
    </row>
    <row r="61" spans="2:12" s="1" customFormat="1" ht="13.2">
      <c r="B61" s="33"/>
      <c r="D61" s="130" t="s">
        <v>50</v>
      </c>
      <c r="E61" s="131"/>
      <c r="F61" s="132" t="s">
        <v>51</v>
      </c>
      <c r="G61" s="130" t="s">
        <v>50</v>
      </c>
      <c r="H61" s="131"/>
      <c r="I61" s="133"/>
      <c r="J61" s="134" t="s">
        <v>51</v>
      </c>
      <c r="K61" s="131"/>
      <c r="L61" s="33"/>
    </row>
    <row r="62" spans="2:12" ht="10.199999999999999">
      <c r="B62" s="15"/>
      <c r="L62" s="15"/>
    </row>
    <row r="63" spans="2:12" ht="10.199999999999999">
      <c r="B63" s="15"/>
      <c r="L63" s="15"/>
    </row>
    <row r="64" spans="2:12" ht="10.199999999999999">
      <c r="B64" s="15"/>
      <c r="L64" s="15"/>
    </row>
    <row r="65" spans="2:12" s="1" customFormat="1" ht="13.2">
      <c r="B65" s="33"/>
      <c r="D65" s="127" t="s">
        <v>52</v>
      </c>
      <c r="E65" s="128"/>
      <c r="F65" s="128"/>
      <c r="G65" s="127" t="s">
        <v>53</v>
      </c>
      <c r="H65" s="128"/>
      <c r="I65" s="129"/>
      <c r="J65" s="128"/>
      <c r="K65" s="128"/>
      <c r="L65" s="33"/>
    </row>
    <row r="66" spans="2:12" ht="10.199999999999999">
      <c r="B66" s="15"/>
      <c r="L66" s="15"/>
    </row>
    <row r="67" spans="2:12" ht="10.199999999999999">
      <c r="B67" s="15"/>
      <c r="L67" s="15"/>
    </row>
    <row r="68" spans="2:12" ht="10.199999999999999">
      <c r="B68" s="15"/>
      <c r="L68" s="15"/>
    </row>
    <row r="69" spans="2:12" ht="10.199999999999999">
      <c r="B69" s="15"/>
      <c r="L69" s="15"/>
    </row>
    <row r="70" spans="2:12" ht="10.199999999999999">
      <c r="B70" s="15"/>
      <c r="L70" s="15"/>
    </row>
    <row r="71" spans="2:12" ht="10.199999999999999">
      <c r="B71" s="15"/>
      <c r="L71" s="15"/>
    </row>
    <row r="72" spans="2:12" ht="10.199999999999999">
      <c r="B72" s="15"/>
      <c r="L72" s="15"/>
    </row>
    <row r="73" spans="2:12" ht="10.199999999999999">
      <c r="B73" s="15"/>
      <c r="L73" s="15"/>
    </row>
    <row r="74" spans="2:12" ht="10.199999999999999">
      <c r="B74" s="15"/>
      <c r="L74" s="15"/>
    </row>
    <row r="75" spans="2:12" ht="10.199999999999999">
      <c r="B75" s="15"/>
      <c r="L75" s="15"/>
    </row>
    <row r="76" spans="2:12" s="1" customFormat="1" ht="13.2">
      <c r="B76" s="33"/>
      <c r="D76" s="130" t="s">
        <v>50</v>
      </c>
      <c r="E76" s="131"/>
      <c r="F76" s="132" t="s">
        <v>51</v>
      </c>
      <c r="G76" s="130" t="s">
        <v>50</v>
      </c>
      <c r="H76" s="131"/>
      <c r="I76" s="133"/>
      <c r="J76" s="134" t="s">
        <v>51</v>
      </c>
      <c r="K76" s="131"/>
      <c r="L76" s="33"/>
    </row>
    <row r="77" spans="2:12" s="1" customFormat="1" ht="14.4" customHeight="1">
      <c r="B77" s="135"/>
      <c r="C77" s="136"/>
      <c r="D77" s="136"/>
      <c r="E77" s="136"/>
      <c r="F77" s="136"/>
      <c r="G77" s="136"/>
      <c r="H77" s="136"/>
      <c r="I77" s="137"/>
      <c r="J77" s="136"/>
      <c r="K77" s="136"/>
      <c r="L77" s="33"/>
    </row>
    <row r="81" spans="2:47" s="1" customFormat="1" ht="6.9" customHeight="1">
      <c r="B81" s="138"/>
      <c r="C81" s="139"/>
      <c r="D81" s="139"/>
      <c r="E81" s="139"/>
      <c r="F81" s="139"/>
      <c r="G81" s="139"/>
      <c r="H81" s="139"/>
      <c r="I81" s="140"/>
      <c r="J81" s="139"/>
      <c r="K81" s="139"/>
      <c r="L81" s="33"/>
    </row>
    <row r="82" spans="2:47" s="1" customFormat="1" ht="24.9" customHeight="1">
      <c r="B82" s="29"/>
      <c r="C82" s="18" t="s">
        <v>98</v>
      </c>
      <c r="D82" s="30"/>
      <c r="E82" s="30"/>
      <c r="F82" s="30"/>
      <c r="G82" s="30"/>
      <c r="H82" s="30"/>
      <c r="I82" s="105"/>
      <c r="J82" s="30"/>
      <c r="K82" s="30"/>
      <c r="L82" s="33"/>
    </row>
    <row r="83" spans="2:47" s="1" customFormat="1" ht="6.9" customHeight="1">
      <c r="B83" s="29"/>
      <c r="C83" s="30"/>
      <c r="D83" s="30"/>
      <c r="E83" s="30"/>
      <c r="F83" s="30"/>
      <c r="G83" s="30"/>
      <c r="H83" s="30"/>
      <c r="I83" s="105"/>
      <c r="J83" s="30"/>
      <c r="K83" s="30"/>
      <c r="L83" s="33"/>
    </row>
    <row r="84" spans="2:47" s="1" customFormat="1" ht="12" customHeight="1">
      <c r="B84" s="29"/>
      <c r="C84" s="24" t="s">
        <v>16</v>
      </c>
      <c r="D84" s="30"/>
      <c r="E84" s="30"/>
      <c r="F84" s="30"/>
      <c r="G84" s="30"/>
      <c r="H84" s="30"/>
      <c r="I84" s="105"/>
      <c r="J84" s="30"/>
      <c r="K84" s="30"/>
      <c r="L84" s="33"/>
    </row>
    <row r="85" spans="2:47" s="1" customFormat="1" ht="16.5" customHeight="1">
      <c r="B85" s="29"/>
      <c r="C85" s="30"/>
      <c r="D85" s="30"/>
      <c r="E85" s="259" t="str">
        <f>E7</f>
        <v>SPOLEČENSKÉ STŘEDISKO SEVER - VÝTAH, TEMENICKÁ 5, ŠUMPERK</v>
      </c>
      <c r="F85" s="260"/>
      <c r="G85" s="260"/>
      <c r="H85" s="260"/>
      <c r="I85" s="105"/>
      <c r="J85" s="30"/>
      <c r="K85" s="30"/>
      <c r="L85" s="33"/>
    </row>
    <row r="86" spans="2:47" s="1" customFormat="1" ht="12" customHeight="1">
      <c r="B86" s="29"/>
      <c r="C86" s="24" t="s">
        <v>96</v>
      </c>
      <c r="D86" s="30"/>
      <c r="E86" s="30"/>
      <c r="F86" s="30"/>
      <c r="G86" s="30"/>
      <c r="H86" s="30"/>
      <c r="I86" s="105"/>
      <c r="J86" s="30"/>
      <c r="K86" s="30"/>
      <c r="L86" s="33"/>
    </row>
    <row r="87" spans="2:47" s="1" customFormat="1" ht="16.5" customHeight="1">
      <c r="B87" s="29"/>
      <c r="C87" s="30"/>
      <c r="D87" s="30"/>
      <c r="E87" s="231" t="str">
        <f>E9</f>
        <v>02 - Silnoproudá elektroinstalace</v>
      </c>
      <c r="F87" s="261"/>
      <c r="G87" s="261"/>
      <c r="H87" s="261"/>
      <c r="I87" s="105"/>
      <c r="J87" s="30"/>
      <c r="K87" s="30"/>
      <c r="L87" s="33"/>
    </row>
    <row r="88" spans="2:47" s="1" customFormat="1" ht="6.9" customHeight="1">
      <c r="B88" s="29"/>
      <c r="C88" s="30"/>
      <c r="D88" s="30"/>
      <c r="E88" s="30"/>
      <c r="F88" s="30"/>
      <c r="G88" s="30"/>
      <c r="H88" s="30"/>
      <c r="I88" s="105"/>
      <c r="J88" s="30"/>
      <c r="K88" s="30"/>
      <c r="L88" s="33"/>
    </row>
    <row r="89" spans="2:47" s="1" customFormat="1" ht="12" customHeight="1">
      <c r="B89" s="29"/>
      <c r="C89" s="24" t="s">
        <v>20</v>
      </c>
      <c r="D89" s="30"/>
      <c r="E89" s="30"/>
      <c r="F89" s="22" t="str">
        <f>F12</f>
        <v>Šumperk</v>
      </c>
      <c r="G89" s="30"/>
      <c r="H89" s="30"/>
      <c r="I89" s="107" t="s">
        <v>22</v>
      </c>
      <c r="J89" s="56" t="str">
        <f>IF(J12="","",J12)</f>
        <v>24. 5. 2019</v>
      </c>
      <c r="K89" s="30"/>
      <c r="L89" s="33"/>
    </row>
    <row r="90" spans="2:47" s="1" customFormat="1" ht="6.9" customHeight="1">
      <c r="B90" s="29"/>
      <c r="C90" s="30"/>
      <c r="D90" s="30"/>
      <c r="E90" s="30"/>
      <c r="F90" s="30"/>
      <c r="G90" s="30"/>
      <c r="H90" s="30"/>
      <c r="I90" s="105"/>
      <c r="J90" s="30"/>
      <c r="K90" s="30"/>
      <c r="L90" s="33"/>
    </row>
    <row r="91" spans="2:47" s="1" customFormat="1" ht="15.15" customHeight="1">
      <c r="B91" s="29"/>
      <c r="C91" s="24" t="s">
        <v>24</v>
      </c>
      <c r="D91" s="30"/>
      <c r="E91" s="30"/>
      <c r="F91" s="22" t="str">
        <f>E15</f>
        <v xml:space="preserve"> </v>
      </c>
      <c r="G91" s="30"/>
      <c r="H91" s="30"/>
      <c r="I91" s="107" t="s">
        <v>30</v>
      </c>
      <c r="J91" s="27" t="str">
        <f>E21</f>
        <v>Ing. Pavel Matura</v>
      </c>
      <c r="K91" s="30"/>
      <c r="L91" s="33"/>
    </row>
    <row r="92" spans="2:47" s="1" customFormat="1" ht="15.15" customHeight="1">
      <c r="B92" s="29"/>
      <c r="C92" s="24" t="s">
        <v>28</v>
      </c>
      <c r="D92" s="30"/>
      <c r="E92" s="30"/>
      <c r="F92" s="22" t="str">
        <f>IF(E18="","",E18)</f>
        <v>Vyplň údaj</v>
      </c>
      <c r="G92" s="30"/>
      <c r="H92" s="30"/>
      <c r="I92" s="107" t="s">
        <v>33</v>
      </c>
      <c r="J92" s="27" t="str">
        <f>E24</f>
        <v xml:space="preserve"> </v>
      </c>
      <c r="K92" s="30"/>
      <c r="L92" s="33"/>
    </row>
    <row r="93" spans="2:47" s="1" customFormat="1" ht="10.35" customHeight="1">
      <c r="B93" s="29"/>
      <c r="C93" s="30"/>
      <c r="D93" s="30"/>
      <c r="E93" s="30"/>
      <c r="F93" s="30"/>
      <c r="G93" s="30"/>
      <c r="H93" s="30"/>
      <c r="I93" s="105"/>
      <c r="J93" s="30"/>
      <c r="K93" s="30"/>
      <c r="L93" s="33"/>
    </row>
    <row r="94" spans="2:47" s="1" customFormat="1" ht="29.25" customHeight="1">
      <c r="B94" s="29"/>
      <c r="C94" s="141" t="s">
        <v>99</v>
      </c>
      <c r="D94" s="142"/>
      <c r="E94" s="142"/>
      <c r="F94" s="142"/>
      <c r="G94" s="142"/>
      <c r="H94" s="142"/>
      <c r="I94" s="143"/>
      <c r="J94" s="144" t="s">
        <v>100</v>
      </c>
      <c r="K94" s="142"/>
      <c r="L94" s="33"/>
    </row>
    <row r="95" spans="2:47" s="1" customFormat="1" ht="10.35" customHeight="1">
      <c r="B95" s="29"/>
      <c r="C95" s="30"/>
      <c r="D95" s="30"/>
      <c r="E95" s="30"/>
      <c r="F95" s="30"/>
      <c r="G95" s="30"/>
      <c r="H95" s="30"/>
      <c r="I95" s="105"/>
      <c r="J95" s="30"/>
      <c r="K95" s="30"/>
      <c r="L95" s="33"/>
    </row>
    <row r="96" spans="2:47" s="1" customFormat="1" ht="22.8" customHeight="1">
      <c r="B96" s="29"/>
      <c r="C96" s="145" t="s">
        <v>101</v>
      </c>
      <c r="D96" s="30"/>
      <c r="E96" s="30"/>
      <c r="F96" s="30"/>
      <c r="G96" s="30"/>
      <c r="H96" s="30"/>
      <c r="I96" s="105"/>
      <c r="J96" s="74">
        <f>J120</f>
        <v>0</v>
      </c>
      <c r="K96" s="30"/>
      <c r="L96" s="33"/>
      <c r="AU96" s="12" t="s">
        <v>102</v>
      </c>
    </row>
    <row r="97" spans="2:12" s="8" customFormat="1" ht="24.9" customHeight="1">
      <c r="B97" s="146"/>
      <c r="C97" s="147"/>
      <c r="D97" s="148" t="s">
        <v>245</v>
      </c>
      <c r="E97" s="149"/>
      <c r="F97" s="149"/>
      <c r="G97" s="149"/>
      <c r="H97" s="149"/>
      <c r="I97" s="150"/>
      <c r="J97" s="151">
        <f>J121</f>
        <v>0</v>
      </c>
      <c r="K97" s="147"/>
      <c r="L97" s="152"/>
    </row>
    <row r="98" spans="2:12" s="8" customFormat="1" ht="24.9" customHeight="1">
      <c r="B98" s="146"/>
      <c r="C98" s="147"/>
      <c r="D98" s="148" t="s">
        <v>246</v>
      </c>
      <c r="E98" s="149"/>
      <c r="F98" s="149"/>
      <c r="G98" s="149"/>
      <c r="H98" s="149"/>
      <c r="I98" s="150"/>
      <c r="J98" s="151">
        <f>J134</f>
        <v>0</v>
      </c>
      <c r="K98" s="147"/>
      <c r="L98" s="152"/>
    </row>
    <row r="99" spans="2:12" s="8" customFormat="1" ht="24.9" customHeight="1">
      <c r="B99" s="146"/>
      <c r="C99" s="147"/>
      <c r="D99" s="148" t="s">
        <v>247</v>
      </c>
      <c r="E99" s="149"/>
      <c r="F99" s="149"/>
      <c r="G99" s="149"/>
      <c r="H99" s="149"/>
      <c r="I99" s="150"/>
      <c r="J99" s="151">
        <f>J143</f>
        <v>0</v>
      </c>
      <c r="K99" s="147"/>
      <c r="L99" s="152"/>
    </row>
    <row r="100" spans="2:12" s="8" customFormat="1" ht="24.9" customHeight="1">
      <c r="B100" s="146"/>
      <c r="C100" s="147"/>
      <c r="D100" s="148" t="s">
        <v>248</v>
      </c>
      <c r="E100" s="149"/>
      <c r="F100" s="149"/>
      <c r="G100" s="149"/>
      <c r="H100" s="149"/>
      <c r="I100" s="150"/>
      <c r="J100" s="151">
        <f>J148</f>
        <v>0</v>
      </c>
      <c r="K100" s="147"/>
      <c r="L100" s="152"/>
    </row>
    <row r="101" spans="2:12" s="1" customFormat="1" ht="21.75" customHeight="1">
      <c r="B101" s="29"/>
      <c r="C101" s="30"/>
      <c r="D101" s="30"/>
      <c r="E101" s="30"/>
      <c r="F101" s="30"/>
      <c r="G101" s="30"/>
      <c r="H101" s="30"/>
      <c r="I101" s="105"/>
      <c r="J101" s="30"/>
      <c r="K101" s="30"/>
      <c r="L101" s="33"/>
    </row>
    <row r="102" spans="2:12" s="1" customFormat="1" ht="6.9" customHeight="1">
      <c r="B102" s="44"/>
      <c r="C102" s="45"/>
      <c r="D102" s="45"/>
      <c r="E102" s="45"/>
      <c r="F102" s="45"/>
      <c r="G102" s="45"/>
      <c r="H102" s="45"/>
      <c r="I102" s="137"/>
      <c r="J102" s="45"/>
      <c r="K102" s="45"/>
      <c r="L102" s="33"/>
    </row>
    <row r="106" spans="2:12" s="1" customFormat="1" ht="6.9" customHeight="1">
      <c r="B106" s="46"/>
      <c r="C106" s="47"/>
      <c r="D106" s="47"/>
      <c r="E106" s="47"/>
      <c r="F106" s="47"/>
      <c r="G106" s="47"/>
      <c r="H106" s="47"/>
      <c r="I106" s="140"/>
      <c r="J106" s="47"/>
      <c r="K106" s="47"/>
      <c r="L106" s="33"/>
    </row>
    <row r="107" spans="2:12" s="1" customFormat="1" ht="24.9" customHeight="1">
      <c r="B107" s="29"/>
      <c r="C107" s="18" t="s">
        <v>105</v>
      </c>
      <c r="D107" s="30"/>
      <c r="E107" s="30"/>
      <c r="F107" s="30"/>
      <c r="G107" s="30"/>
      <c r="H107" s="30"/>
      <c r="I107" s="105"/>
      <c r="J107" s="30"/>
      <c r="K107" s="30"/>
      <c r="L107" s="33"/>
    </row>
    <row r="108" spans="2:12" s="1" customFormat="1" ht="6.9" customHeight="1">
      <c r="B108" s="29"/>
      <c r="C108" s="30"/>
      <c r="D108" s="30"/>
      <c r="E108" s="30"/>
      <c r="F108" s="30"/>
      <c r="G108" s="30"/>
      <c r="H108" s="30"/>
      <c r="I108" s="105"/>
      <c r="J108" s="30"/>
      <c r="K108" s="30"/>
      <c r="L108" s="33"/>
    </row>
    <row r="109" spans="2:12" s="1" customFormat="1" ht="12" customHeight="1">
      <c r="B109" s="29"/>
      <c r="C109" s="24" t="s">
        <v>16</v>
      </c>
      <c r="D109" s="30"/>
      <c r="E109" s="30"/>
      <c r="F109" s="30"/>
      <c r="G109" s="30"/>
      <c r="H109" s="30"/>
      <c r="I109" s="105"/>
      <c r="J109" s="30"/>
      <c r="K109" s="30"/>
      <c r="L109" s="33"/>
    </row>
    <row r="110" spans="2:12" s="1" customFormat="1" ht="16.5" customHeight="1">
      <c r="B110" s="29"/>
      <c r="C110" s="30"/>
      <c r="D110" s="30"/>
      <c r="E110" s="259" t="str">
        <f>E7</f>
        <v>SPOLEČENSKÉ STŘEDISKO SEVER - VÝTAH, TEMENICKÁ 5, ŠUMPERK</v>
      </c>
      <c r="F110" s="260"/>
      <c r="G110" s="260"/>
      <c r="H110" s="260"/>
      <c r="I110" s="105"/>
      <c r="J110" s="30"/>
      <c r="K110" s="30"/>
      <c r="L110" s="33"/>
    </row>
    <row r="111" spans="2:12" s="1" customFormat="1" ht="12" customHeight="1">
      <c r="B111" s="29"/>
      <c r="C111" s="24" t="s">
        <v>96</v>
      </c>
      <c r="D111" s="30"/>
      <c r="E111" s="30"/>
      <c r="F111" s="30"/>
      <c r="G111" s="30"/>
      <c r="H111" s="30"/>
      <c r="I111" s="105"/>
      <c r="J111" s="30"/>
      <c r="K111" s="30"/>
      <c r="L111" s="33"/>
    </row>
    <row r="112" spans="2:12" s="1" customFormat="1" ht="16.5" customHeight="1">
      <c r="B112" s="29"/>
      <c r="C112" s="30"/>
      <c r="D112" s="30"/>
      <c r="E112" s="231" t="str">
        <f>E9</f>
        <v>02 - Silnoproudá elektroinstalace</v>
      </c>
      <c r="F112" s="261"/>
      <c r="G112" s="261"/>
      <c r="H112" s="261"/>
      <c r="I112" s="105"/>
      <c r="J112" s="30"/>
      <c r="K112" s="30"/>
      <c r="L112" s="33"/>
    </row>
    <row r="113" spans="2:65" s="1" customFormat="1" ht="6.9" customHeight="1">
      <c r="B113" s="29"/>
      <c r="C113" s="30"/>
      <c r="D113" s="30"/>
      <c r="E113" s="30"/>
      <c r="F113" s="30"/>
      <c r="G113" s="30"/>
      <c r="H113" s="30"/>
      <c r="I113" s="105"/>
      <c r="J113" s="30"/>
      <c r="K113" s="30"/>
      <c r="L113" s="33"/>
    </row>
    <row r="114" spans="2:65" s="1" customFormat="1" ht="12" customHeight="1">
      <c r="B114" s="29"/>
      <c r="C114" s="24" t="s">
        <v>20</v>
      </c>
      <c r="D114" s="30"/>
      <c r="E114" s="30"/>
      <c r="F114" s="22" t="str">
        <f>F12</f>
        <v>Šumperk</v>
      </c>
      <c r="G114" s="30"/>
      <c r="H114" s="30"/>
      <c r="I114" s="107" t="s">
        <v>22</v>
      </c>
      <c r="J114" s="56" t="str">
        <f>IF(J12="","",J12)</f>
        <v>24. 5. 2019</v>
      </c>
      <c r="K114" s="30"/>
      <c r="L114" s="33"/>
    </row>
    <row r="115" spans="2:65" s="1" customFormat="1" ht="6.9" customHeight="1">
      <c r="B115" s="29"/>
      <c r="C115" s="30"/>
      <c r="D115" s="30"/>
      <c r="E115" s="30"/>
      <c r="F115" s="30"/>
      <c r="G115" s="30"/>
      <c r="H115" s="30"/>
      <c r="I115" s="105"/>
      <c r="J115" s="30"/>
      <c r="K115" s="30"/>
      <c r="L115" s="33"/>
    </row>
    <row r="116" spans="2:65" s="1" customFormat="1" ht="15.15" customHeight="1">
      <c r="B116" s="29"/>
      <c r="C116" s="24" t="s">
        <v>24</v>
      </c>
      <c r="D116" s="30"/>
      <c r="E116" s="30"/>
      <c r="F116" s="22" t="str">
        <f>E15</f>
        <v xml:space="preserve"> </v>
      </c>
      <c r="G116" s="30"/>
      <c r="H116" s="30"/>
      <c r="I116" s="107" t="s">
        <v>30</v>
      </c>
      <c r="J116" s="27" t="str">
        <f>E21</f>
        <v>Ing. Pavel Matura</v>
      </c>
      <c r="K116" s="30"/>
      <c r="L116" s="33"/>
    </row>
    <row r="117" spans="2:65" s="1" customFormat="1" ht="15.15" customHeight="1">
      <c r="B117" s="29"/>
      <c r="C117" s="24" t="s">
        <v>28</v>
      </c>
      <c r="D117" s="30"/>
      <c r="E117" s="30"/>
      <c r="F117" s="22" t="str">
        <f>IF(E18="","",E18)</f>
        <v>Vyplň údaj</v>
      </c>
      <c r="G117" s="30"/>
      <c r="H117" s="30"/>
      <c r="I117" s="107" t="s">
        <v>33</v>
      </c>
      <c r="J117" s="27" t="str">
        <f>E24</f>
        <v xml:space="preserve"> </v>
      </c>
      <c r="K117" s="30"/>
      <c r="L117" s="33"/>
    </row>
    <row r="118" spans="2:65" s="1" customFormat="1" ht="10.35" customHeight="1">
      <c r="B118" s="29"/>
      <c r="C118" s="30"/>
      <c r="D118" s="30"/>
      <c r="E118" s="30"/>
      <c r="F118" s="30"/>
      <c r="G118" s="30"/>
      <c r="H118" s="30"/>
      <c r="I118" s="105"/>
      <c r="J118" s="30"/>
      <c r="K118" s="30"/>
      <c r="L118" s="33"/>
    </row>
    <row r="119" spans="2:65" s="9" customFormat="1" ht="29.25" customHeight="1">
      <c r="B119" s="153"/>
      <c r="C119" s="154" t="s">
        <v>106</v>
      </c>
      <c r="D119" s="155" t="s">
        <v>60</v>
      </c>
      <c r="E119" s="155" t="s">
        <v>56</v>
      </c>
      <c r="F119" s="155" t="s">
        <v>57</v>
      </c>
      <c r="G119" s="155" t="s">
        <v>107</v>
      </c>
      <c r="H119" s="155" t="s">
        <v>108</v>
      </c>
      <c r="I119" s="156" t="s">
        <v>109</v>
      </c>
      <c r="J119" s="155" t="s">
        <v>100</v>
      </c>
      <c r="K119" s="157" t="s">
        <v>110</v>
      </c>
      <c r="L119" s="158"/>
      <c r="M119" s="65" t="s">
        <v>1</v>
      </c>
      <c r="N119" s="66" t="s">
        <v>39</v>
      </c>
      <c r="O119" s="66" t="s">
        <v>111</v>
      </c>
      <c r="P119" s="66" t="s">
        <v>112</v>
      </c>
      <c r="Q119" s="66" t="s">
        <v>113</v>
      </c>
      <c r="R119" s="66" t="s">
        <v>114</v>
      </c>
      <c r="S119" s="66" t="s">
        <v>115</v>
      </c>
      <c r="T119" s="66" t="s">
        <v>116</v>
      </c>
      <c r="U119" s="67" t="s">
        <v>117</v>
      </c>
    </row>
    <row r="120" spans="2:65" s="1" customFormat="1" ht="22.8" customHeight="1">
      <c r="B120" s="29"/>
      <c r="C120" s="72" t="s">
        <v>118</v>
      </c>
      <c r="D120" s="30"/>
      <c r="E120" s="30"/>
      <c r="F120" s="30"/>
      <c r="G120" s="30"/>
      <c r="H120" s="30"/>
      <c r="I120" s="105"/>
      <c r="J120" s="159">
        <f>BK120</f>
        <v>0</v>
      </c>
      <c r="K120" s="30"/>
      <c r="L120" s="33"/>
      <c r="M120" s="68"/>
      <c r="N120" s="69"/>
      <c r="O120" s="69"/>
      <c r="P120" s="160">
        <f>P121+P134+P143+P148</f>
        <v>0</v>
      </c>
      <c r="Q120" s="69"/>
      <c r="R120" s="160">
        <f>R121+R134+R143+R148</f>
        <v>5.44</v>
      </c>
      <c r="S120" s="69"/>
      <c r="T120" s="160">
        <f>T121+T134+T143+T148</f>
        <v>0</v>
      </c>
      <c r="U120" s="70"/>
      <c r="AT120" s="12" t="s">
        <v>74</v>
      </c>
      <c r="AU120" s="12" t="s">
        <v>102</v>
      </c>
      <c r="BK120" s="161">
        <f>BK121+BK134+BK143+BK148</f>
        <v>0</v>
      </c>
    </row>
    <row r="121" spans="2:65" s="10" customFormat="1" ht="25.95" customHeight="1">
      <c r="B121" s="162"/>
      <c r="C121" s="163"/>
      <c r="D121" s="164" t="s">
        <v>74</v>
      </c>
      <c r="E121" s="165" t="s">
        <v>249</v>
      </c>
      <c r="F121" s="165" t="s">
        <v>250</v>
      </c>
      <c r="G121" s="163"/>
      <c r="H121" s="163"/>
      <c r="I121" s="166"/>
      <c r="J121" s="167">
        <f>BK121</f>
        <v>0</v>
      </c>
      <c r="K121" s="163"/>
      <c r="L121" s="168"/>
      <c r="M121" s="169"/>
      <c r="N121" s="170"/>
      <c r="O121" s="170"/>
      <c r="P121" s="171">
        <f>SUM(P122:P133)</f>
        <v>0</v>
      </c>
      <c r="Q121" s="170"/>
      <c r="R121" s="171">
        <f>SUM(R122:R133)</f>
        <v>0</v>
      </c>
      <c r="S121" s="170"/>
      <c r="T121" s="171">
        <f>SUM(T122:T133)</f>
        <v>0</v>
      </c>
      <c r="U121" s="172"/>
      <c r="AR121" s="173" t="s">
        <v>83</v>
      </c>
      <c r="AT121" s="174" t="s">
        <v>74</v>
      </c>
      <c r="AU121" s="174" t="s">
        <v>75</v>
      </c>
      <c r="AY121" s="173" t="s">
        <v>121</v>
      </c>
      <c r="BK121" s="175">
        <f>SUM(BK122:BK133)</f>
        <v>0</v>
      </c>
    </row>
    <row r="122" spans="2:65" s="1" customFormat="1" ht="24" customHeight="1">
      <c r="B122" s="29"/>
      <c r="C122" s="176" t="s">
        <v>83</v>
      </c>
      <c r="D122" s="176" t="s">
        <v>122</v>
      </c>
      <c r="E122" s="177" t="s">
        <v>251</v>
      </c>
      <c r="F122" s="178" t="s">
        <v>252</v>
      </c>
      <c r="G122" s="179" t="s">
        <v>125</v>
      </c>
      <c r="H122" s="180">
        <v>67</v>
      </c>
      <c r="I122" s="181"/>
      <c r="J122" s="182">
        <f t="shared" ref="J122:J133" si="0">ROUND(I122*H122,2)</f>
        <v>0</v>
      </c>
      <c r="K122" s="178" t="s">
        <v>126</v>
      </c>
      <c r="L122" s="33"/>
      <c r="M122" s="183" t="s">
        <v>1</v>
      </c>
      <c r="N122" s="184" t="s">
        <v>40</v>
      </c>
      <c r="O122" s="61"/>
      <c r="P122" s="185">
        <f t="shared" ref="P122:P133" si="1">O122*H122</f>
        <v>0</v>
      </c>
      <c r="Q122" s="185">
        <v>0</v>
      </c>
      <c r="R122" s="185">
        <f t="shared" ref="R122:R133" si="2">Q122*H122</f>
        <v>0</v>
      </c>
      <c r="S122" s="185">
        <v>0</v>
      </c>
      <c r="T122" s="185">
        <f t="shared" ref="T122:T133" si="3">S122*H122</f>
        <v>0</v>
      </c>
      <c r="U122" s="186" t="s">
        <v>1</v>
      </c>
      <c r="AR122" s="187" t="s">
        <v>136</v>
      </c>
      <c r="AT122" s="187" t="s">
        <v>122</v>
      </c>
      <c r="AU122" s="187" t="s">
        <v>83</v>
      </c>
      <c r="AY122" s="12" t="s">
        <v>121</v>
      </c>
      <c r="BE122" s="188">
        <f t="shared" ref="BE122:BE133" si="4">IF(N122="základní",J122,0)</f>
        <v>0</v>
      </c>
      <c r="BF122" s="188">
        <f t="shared" ref="BF122:BF133" si="5">IF(N122="snížená",J122,0)</f>
        <v>0</v>
      </c>
      <c r="BG122" s="188">
        <f t="shared" ref="BG122:BG133" si="6">IF(N122="zákl. přenesená",J122,0)</f>
        <v>0</v>
      </c>
      <c r="BH122" s="188">
        <f t="shared" ref="BH122:BH133" si="7">IF(N122="sníž. přenesená",J122,0)</f>
        <v>0</v>
      </c>
      <c r="BI122" s="188">
        <f t="shared" ref="BI122:BI133" si="8">IF(N122="nulová",J122,0)</f>
        <v>0</v>
      </c>
      <c r="BJ122" s="12" t="s">
        <v>83</v>
      </c>
      <c r="BK122" s="188">
        <f t="shared" ref="BK122:BK133" si="9">ROUND(I122*H122,2)</f>
        <v>0</v>
      </c>
      <c r="BL122" s="12" t="s">
        <v>136</v>
      </c>
      <c r="BM122" s="187" t="s">
        <v>253</v>
      </c>
    </row>
    <row r="123" spans="2:65" s="1" customFormat="1" ht="36" customHeight="1">
      <c r="B123" s="29"/>
      <c r="C123" s="189" t="s">
        <v>85</v>
      </c>
      <c r="D123" s="189" t="s">
        <v>128</v>
      </c>
      <c r="E123" s="190" t="s">
        <v>254</v>
      </c>
      <c r="F123" s="191" t="s">
        <v>255</v>
      </c>
      <c r="G123" s="192" t="s">
        <v>125</v>
      </c>
      <c r="H123" s="193">
        <v>67</v>
      </c>
      <c r="I123" s="194"/>
      <c r="J123" s="195">
        <f t="shared" si="0"/>
        <v>0</v>
      </c>
      <c r="K123" s="191" t="s">
        <v>1</v>
      </c>
      <c r="L123" s="196"/>
      <c r="M123" s="197" t="s">
        <v>1</v>
      </c>
      <c r="N123" s="198" t="s">
        <v>40</v>
      </c>
      <c r="O123" s="61"/>
      <c r="P123" s="185">
        <f t="shared" si="1"/>
        <v>0</v>
      </c>
      <c r="Q123" s="185">
        <v>0</v>
      </c>
      <c r="R123" s="185">
        <f t="shared" si="2"/>
        <v>0</v>
      </c>
      <c r="S123" s="185">
        <v>0</v>
      </c>
      <c r="T123" s="185">
        <f t="shared" si="3"/>
        <v>0</v>
      </c>
      <c r="U123" s="186" t="s">
        <v>1</v>
      </c>
      <c r="AR123" s="187" t="s">
        <v>141</v>
      </c>
      <c r="AT123" s="187" t="s">
        <v>128</v>
      </c>
      <c r="AU123" s="187" t="s">
        <v>83</v>
      </c>
      <c r="AY123" s="12" t="s">
        <v>121</v>
      </c>
      <c r="BE123" s="188">
        <f t="shared" si="4"/>
        <v>0</v>
      </c>
      <c r="BF123" s="188">
        <f t="shared" si="5"/>
        <v>0</v>
      </c>
      <c r="BG123" s="188">
        <f t="shared" si="6"/>
        <v>0</v>
      </c>
      <c r="BH123" s="188">
        <f t="shared" si="7"/>
        <v>0</v>
      </c>
      <c r="BI123" s="188">
        <f t="shared" si="8"/>
        <v>0</v>
      </c>
      <c r="BJ123" s="12" t="s">
        <v>83</v>
      </c>
      <c r="BK123" s="188">
        <f t="shared" si="9"/>
        <v>0</v>
      </c>
      <c r="BL123" s="12" t="s">
        <v>136</v>
      </c>
      <c r="BM123" s="187" t="s">
        <v>256</v>
      </c>
    </row>
    <row r="124" spans="2:65" s="1" customFormat="1" ht="24" customHeight="1">
      <c r="B124" s="29"/>
      <c r="C124" s="176" t="s">
        <v>143</v>
      </c>
      <c r="D124" s="176" t="s">
        <v>122</v>
      </c>
      <c r="E124" s="177" t="s">
        <v>257</v>
      </c>
      <c r="F124" s="178" t="s">
        <v>258</v>
      </c>
      <c r="G124" s="179" t="s">
        <v>125</v>
      </c>
      <c r="H124" s="180">
        <v>65</v>
      </c>
      <c r="I124" s="181"/>
      <c r="J124" s="182">
        <f t="shared" si="0"/>
        <v>0</v>
      </c>
      <c r="K124" s="178" t="s">
        <v>126</v>
      </c>
      <c r="L124" s="33"/>
      <c r="M124" s="183" t="s">
        <v>1</v>
      </c>
      <c r="N124" s="184" t="s">
        <v>40</v>
      </c>
      <c r="O124" s="61"/>
      <c r="P124" s="185">
        <f t="shared" si="1"/>
        <v>0</v>
      </c>
      <c r="Q124" s="185">
        <v>0</v>
      </c>
      <c r="R124" s="185">
        <f t="shared" si="2"/>
        <v>0</v>
      </c>
      <c r="S124" s="185">
        <v>0</v>
      </c>
      <c r="T124" s="185">
        <f t="shared" si="3"/>
        <v>0</v>
      </c>
      <c r="U124" s="186" t="s">
        <v>1</v>
      </c>
      <c r="AR124" s="187" t="s">
        <v>136</v>
      </c>
      <c r="AT124" s="187" t="s">
        <v>122</v>
      </c>
      <c r="AU124" s="187" t="s">
        <v>83</v>
      </c>
      <c r="AY124" s="12" t="s">
        <v>121</v>
      </c>
      <c r="BE124" s="188">
        <f t="shared" si="4"/>
        <v>0</v>
      </c>
      <c r="BF124" s="188">
        <f t="shared" si="5"/>
        <v>0</v>
      </c>
      <c r="BG124" s="188">
        <f t="shared" si="6"/>
        <v>0</v>
      </c>
      <c r="BH124" s="188">
        <f t="shared" si="7"/>
        <v>0</v>
      </c>
      <c r="BI124" s="188">
        <f t="shared" si="8"/>
        <v>0</v>
      </c>
      <c r="BJ124" s="12" t="s">
        <v>83</v>
      </c>
      <c r="BK124" s="188">
        <f t="shared" si="9"/>
        <v>0</v>
      </c>
      <c r="BL124" s="12" t="s">
        <v>136</v>
      </c>
      <c r="BM124" s="187" t="s">
        <v>259</v>
      </c>
    </row>
    <row r="125" spans="2:65" s="1" customFormat="1" ht="36" customHeight="1">
      <c r="B125" s="29"/>
      <c r="C125" s="189" t="s">
        <v>138</v>
      </c>
      <c r="D125" s="189" t="s">
        <v>128</v>
      </c>
      <c r="E125" s="190" t="s">
        <v>260</v>
      </c>
      <c r="F125" s="191" t="s">
        <v>261</v>
      </c>
      <c r="G125" s="192" t="s">
        <v>125</v>
      </c>
      <c r="H125" s="193">
        <v>65</v>
      </c>
      <c r="I125" s="194"/>
      <c r="J125" s="195">
        <f t="shared" si="0"/>
        <v>0</v>
      </c>
      <c r="K125" s="191" t="s">
        <v>1</v>
      </c>
      <c r="L125" s="196"/>
      <c r="M125" s="197" t="s">
        <v>1</v>
      </c>
      <c r="N125" s="198" t="s">
        <v>40</v>
      </c>
      <c r="O125" s="61"/>
      <c r="P125" s="185">
        <f t="shared" si="1"/>
        <v>0</v>
      </c>
      <c r="Q125" s="185">
        <v>0</v>
      </c>
      <c r="R125" s="185">
        <f t="shared" si="2"/>
        <v>0</v>
      </c>
      <c r="S125" s="185">
        <v>0</v>
      </c>
      <c r="T125" s="185">
        <f t="shared" si="3"/>
        <v>0</v>
      </c>
      <c r="U125" s="186" t="s">
        <v>1</v>
      </c>
      <c r="AR125" s="187" t="s">
        <v>141</v>
      </c>
      <c r="AT125" s="187" t="s">
        <v>128</v>
      </c>
      <c r="AU125" s="187" t="s">
        <v>83</v>
      </c>
      <c r="AY125" s="12" t="s">
        <v>121</v>
      </c>
      <c r="BE125" s="188">
        <f t="shared" si="4"/>
        <v>0</v>
      </c>
      <c r="BF125" s="188">
        <f t="shared" si="5"/>
        <v>0</v>
      </c>
      <c r="BG125" s="188">
        <f t="shared" si="6"/>
        <v>0</v>
      </c>
      <c r="BH125" s="188">
        <f t="shared" si="7"/>
        <v>0</v>
      </c>
      <c r="BI125" s="188">
        <f t="shared" si="8"/>
        <v>0</v>
      </c>
      <c r="BJ125" s="12" t="s">
        <v>83</v>
      </c>
      <c r="BK125" s="188">
        <f t="shared" si="9"/>
        <v>0</v>
      </c>
      <c r="BL125" s="12" t="s">
        <v>136</v>
      </c>
      <c r="BM125" s="187" t="s">
        <v>262</v>
      </c>
    </row>
    <row r="126" spans="2:65" s="1" customFormat="1" ht="24" customHeight="1">
      <c r="B126" s="29"/>
      <c r="C126" s="176" t="s">
        <v>148</v>
      </c>
      <c r="D126" s="176" t="s">
        <v>122</v>
      </c>
      <c r="E126" s="177" t="s">
        <v>263</v>
      </c>
      <c r="F126" s="178" t="s">
        <v>264</v>
      </c>
      <c r="G126" s="179" t="s">
        <v>125</v>
      </c>
      <c r="H126" s="180">
        <v>62</v>
      </c>
      <c r="I126" s="181"/>
      <c r="J126" s="182">
        <f t="shared" si="0"/>
        <v>0</v>
      </c>
      <c r="K126" s="178" t="s">
        <v>126</v>
      </c>
      <c r="L126" s="33"/>
      <c r="M126" s="183" t="s">
        <v>1</v>
      </c>
      <c r="N126" s="184" t="s">
        <v>40</v>
      </c>
      <c r="O126" s="61"/>
      <c r="P126" s="185">
        <f t="shared" si="1"/>
        <v>0</v>
      </c>
      <c r="Q126" s="185">
        <v>0</v>
      </c>
      <c r="R126" s="185">
        <f t="shared" si="2"/>
        <v>0</v>
      </c>
      <c r="S126" s="185">
        <v>0</v>
      </c>
      <c r="T126" s="185">
        <f t="shared" si="3"/>
        <v>0</v>
      </c>
      <c r="U126" s="186" t="s">
        <v>1</v>
      </c>
      <c r="AR126" s="187" t="s">
        <v>136</v>
      </c>
      <c r="AT126" s="187" t="s">
        <v>122</v>
      </c>
      <c r="AU126" s="187" t="s">
        <v>83</v>
      </c>
      <c r="AY126" s="12" t="s">
        <v>121</v>
      </c>
      <c r="BE126" s="188">
        <f t="shared" si="4"/>
        <v>0</v>
      </c>
      <c r="BF126" s="188">
        <f t="shared" si="5"/>
        <v>0</v>
      </c>
      <c r="BG126" s="188">
        <f t="shared" si="6"/>
        <v>0</v>
      </c>
      <c r="BH126" s="188">
        <f t="shared" si="7"/>
        <v>0</v>
      </c>
      <c r="BI126" s="188">
        <f t="shared" si="8"/>
        <v>0</v>
      </c>
      <c r="BJ126" s="12" t="s">
        <v>83</v>
      </c>
      <c r="BK126" s="188">
        <f t="shared" si="9"/>
        <v>0</v>
      </c>
      <c r="BL126" s="12" t="s">
        <v>136</v>
      </c>
      <c r="BM126" s="187" t="s">
        <v>265</v>
      </c>
    </row>
    <row r="127" spans="2:65" s="1" customFormat="1" ht="16.5" customHeight="1">
      <c r="B127" s="29"/>
      <c r="C127" s="189" t="s">
        <v>153</v>
      </c>
      <c r="D127" s="189" t="s">
        <v>128</v>
      </c>
      <c r="E127" s="190" t="s">
        <v>266</v>
      </c>
      <c r="F127" s="191" t="s">
        <v>267</v>
      </c>
      <c r="G127" s="192" t="s">
        <v>125</v>
      </c>
      <c r="H127" s="193">
        <v>62</v>
      </c>
      <c r="I127" s="194"/>
      <c r="J127" s="195">
        <f t="shared" si="0"/>
        <v>0</v>
      </c>
      <c r="K127" s="191" t="s">
        <v>1</v>
      </c>
      <c r="L127" s="196"/>
      <c r="M127" s="197" t="s">
        <v>1</v>
      </c>
      <c r="N127" s="198" t="s">
        <v>40</v>
      </c>
      <c r="O127" s="61"/>
      <c r="P127" s="185">
        <f t="shared" si="1"/>
        <v>0</v>
      </c>
      <c r="Q127" s="185">
        <v>0</v>
      </c>
      <c r="R127" s="185">
        <f t="shared" si="2"/>
        <v>0</v>
      </c>
      <c r="S127" s="185">
        <v>0</v>
      </c>
      <c r="T127" s="185">
        <f t="shared" si="3"/>
        <v>0</v>
      </c>
      <c r="U127" s="186" t="s">
        <v>1</v>
      </c>
      <c r="AR127" s="187" t="s">
        <v>141</v>
      </c>
      <c r="AT127" s="187" t="s">
        <v>128</v>
      </c>
      <c r="AU127" s="187" t="s">
        <v>83</v>
      </c>
      <c r="AY127" s="12" t="s">
        <v>121</v>
      </c>
      <c r="BE127" s="188">
        <f t="shared" si="4"/>
        <v>0</v>
      </c>
      <c r="BF127" s="188">
        <f t="shared" si="5"/>
        <v>0</v>
      </c>
      <c r="BG127" s="188">
        <f t="shared" si="6"/>
        <v>0</v>
      </c>
      <c r="BH127" s="188">
        <f t="shared" si="7"/>
        <v>0</v>
      </c>
      <c r="BI127" s="188">
        <f t="shared" si="8"/>
        <v>0</v>
      </c>
      <c r="BJ127" s="12" t="s">
        <v>83</v>
      </c>
      <c r="BK127" s="188">
        <f t="shared" si="9"/>
        <v>0</v>
      </c>
      <c r="BL127" s="12" t="s">
        <v>136</v>
      </c>
      <c r="BM127" s="187" t="s">
        <v>268</v>
      </c>
    </row>
    <row r="128" spans="2:65" s="1" customFormat="1" ht="24" customHeight="1">
      <c r="B128" s="29"/>
      <c r="C128" s="176" t="s">
        <v>157</v>
      </c>
      <c r="D128" s="176" t="s">
        <v>122</v>
      </c>
      <c r="E128" s="177" t="s">
        <v>269</v>
      </c>
      <c r="F128" s="178" t="s">
        <v>270</v>
      </c>
      <c r="G128" s="179" t="s">
        <v>125</v>
      </c>
      <c r="H128" s="180">
        <v>32</v>
      </c>
      <c r="I128" s="181"/>
      <c r="J128" s="182">
        <f t="shared" si="0"/>
        <v>0</v>
      </c>
      <c r="K128" s="178" t="s">
        <v>126</v>
      </c>
      <c r="L128" s="33"/>
      <c r="M128" s="183" t="s">
        <v>1</v>
      </c>
      <c r="N128" s="184" t="s">
        <v>40</v>
      </c>
      <c r="O128" s="61"/>
      <c r="P128" s="185">
        <f t="shared" si="1"/>
        <v>0</v>
      </c>
      <c r="Q128" s="185">
        <v>0</v>
      </c>
      <c r="R128" s="185">
        <f t="shared" si="2"/>
        <v>0</v>
      </c>
      <c r="S128" s="185">
        <v>0</v>
      </c>
      <c r="T128" s="185">
        <f t="shared" si="3"/>
        <v>0</v>
      </c>
      <c r="U128" s="186" t="s">
        <v>1</v>
      </c>
      <c r="AR128" s="187" t="s">
        <v>136</v>
      </c>
      <c r="AT128" s="187" t="s">
        <v>122</v>
      </c>
      <c r="AU128" s="187" t="s">
        <v>83</v>
      </c>
      <c r="AY128" s="12" t="s">
        <v>121</v>
      </c>
      <c r="BE128" s="188">
        <f t="shared" si="4"/>
        <v>0</v>
      </c>
      <c r="BF128" s="188">
        <f t="shared" si="5"/>
        <v>0</v>
      </c>
      <c r="BG128" s="188">
        <f t="shared" si="6"/>
        <v>0</v>
      </c>
      <c r="BH128" s="188">
        <f t="shared" si="7"/>
        <v>0</v>
      </c>
      <c r="BI128" s="188">
        <f t="shared" si="8"/>
        <v>0</v>
      </c>
      <c r="BJ128" s="12" t="s">
        <v>83</v>
      </c>
      <c r="BK128" s="188">
        <f t="shared" si="9"/>
        <v>0</v>
      </c>
      <c r="BL128" s="12" t="s">
        <v>136</v>
      </c>
      <c r="BM128" s="187" t="s">
        <v>271</v>
      </c>
    </row>
    <row r="129" spans="2:65" s="1" customFormat="1" ht="16.5" customHeight="1">
      <c r="B129" s="29"/>
      <c r="C129" s="189" t="s">
        <v>169</v>
      </c>
      <c r="D129" s="189" t="s">
        <v>128</v>
      </c>
      <c r="E129" s="190" t="s">
        <v>272</v>
      </c>
      <c r="F129" s="191" t="s">
        <v>273</v>
      </c>
      <c r="G129" s="192" t="s">
        <v>125</v>
      </c>
      <c r="H129" s="193">
        <v>32</v>
      </c>
      <c r="I129" s="194"/>
      <c r="J129" s="195">
        <f t="shared" si="0"/>
        <v>0</v>
      </c>
      <c r="K129" s="191" t="s">
        <v>1</v>
      </c>
      <c r="L129" s="196"/>
      <c r="M129" s="197" t="s">
        <v>1</v>
      </c>
      <c r="N129" s="198" t="s">
        <v>40</v>
      </c>
      <c r="O129" s="61"/>
      <c r="P129" s="185">
        <f t="shared" si="1"/>
        <v>0</v>
      </c>
      <c r="Q129" s="185">
        <v>0</v>
      </c>
      <c r="R129" s="185">
        <f t="shared" si="2"/>
        <v>0</v>
      </c>
      <c r="S129" s="185">
        <v>0</v>
      </c>
      <c r="T129" s="185">
        <f t="shared" si="3"/>
        <v>0</v>
      </c>
      <c r="U129" s="186" t="s">
        <v>1</v>
      </c>
      <c r="AR129" s="187" t="s">
        <v>141</v>
      </c>
      <c r="AT129" s="187" t="s">
        <v>128</v>
      </c>
      <c r="AU129" s="187" t="s">
        <v>83</v>
      </c>
      <c r="AY129" s="12" t="s">
        <v>121</v>
      </c>
      <c r="BE129" s="188">
        <f t="shared" si="4"/>
        <v>0</v>
      </c>
      <c r="BF129" s="188">
        <f t="shared" si="5"/>
        <v>0</v>
      </c>
      <c r="BG129" s="188">
        <f t="shared" si="6"/>
        <v>0</v>
      </c>
      <c r="BH129" s="188">
        <f t="shared" si="7"/>
        <v>0</v>
      </c>
      <c r="BI129" s="188">
        <f t="shared" si="8"/>
        <v>0</v>
      </c>
      <c r="BJ129" s="12" t="s">
        <v>83</v>
      </c>
      <c r="BK129" s="188">
        <f t="shared" si="9"/>
        <v>0</v>
      </c>
      <c r="BL129" s="12" t="s">
        <v>136</v>
      </c>
      <c r="BM129" s="187" t="s">
        <v>274</v>
      </c>
    </row>
    <row r="130" spans="2:65" s="1" customFormat="1" ht="24" customHeight="1">
      <c r="B130" s="29"/>
      <c r="C130" s="176" t="s">
        <v>173</v>
      </c>
      <c r="D130" s="176" t="s">
        <v>122</v>
      </c>
      <c r="E130" s="177" t="s">
        <v>269</v>
      </c>
      <c r="F130" s="178" t="s">
        <v>270</v>
      </c>
      <c r="G130" s="179" t="s">
        <v>125</v>
      </c>
      <c r="H130" s="180">
        <v>78</v>
      </c>
      <c r="I130" s="181"/>
      <c r="J130" s="182">
        <f t="shared" si="0"/>
        <v>0</v>
      </c>
      <c r="K130" s="178" t="s">
        <v>126</v>
      </c>
      <c r="L130" s="33"/>
      <c r="M130" s="183" t="s">
        <v>1</v>
      </c>
      <c r="N130" s="184" t="s">
        <v>40</v>
      </c>
      <c r="O130" s="61"/>
      <c r="P130" s="185">
        <f t="shared" si="1"/>
        <v>0</v>
      </c>
      <c r="Q130" s="185">
        <v>0</v>
      </c>
      <c r="R130" s="185">
        <f t="shared" si="2"/>
        <v>0</v>
      </c>
      <c r="S130" s="185">
        <v>0</v>
      </c>
      <c r="T130" s="185">
        <f t="shared" si="3"/>
        <v>0</v>
      </c>
      <c r="U130" s="186" t="s">
        <v>1</v>
      </c>
      <c r="AR130" s="187" t="s">
        <v>136</v>
      </c>
      <c r="AT130" s="187" t="s">
        <v>122</v>
      </c>
      <c r="AU130" s="187" t="s">
        <v>83</v>
      </c>
      <c r="AY130" s="12" t="s">
        <v>121</v>
      </c>
      <c r="BE130" s="188">
        <f t="shared" si="4"/>
        <v>0</v>
      </c>
      <c r="BF130" s="188">
        <f t="shared" si="5"/>
        <v>0</v>
      </c>
      <c r="BG130" s="188">
        <f t="shared" si="6"/>
        <v>0</v>
      </c>
      <c r="BH130" s="188">
        <f t="shared" si="7"/>
        <v>0</v>
      </c>
      <c r="BI130" s="188">
        <f t="shared" si="8"/>
        <v>0</v>
      </c>
      <c r="BJ130" s="12" t="s">
        <v>83</v>
      </c>
      <c r="BK130" s="188">
        <f t="shared" si="9"/>
        <v>0</v>
      </c>
      <c r="BL130" s="12" t="s">
        <v>136</v>
      </c>
      <c r="BM130" s="187" t="s">
        <v>275</v>
      </c>
    </row>
    <row r="131" spans="2:65" s="1" customFormat="1" ht="16.5" customHeight="1">
      <c r="B131" s="29"/>
      <c r="C131" s="189" t="s">
        <v>179</v>
      </c>
      <c r="D131" s="189" t="s">
        <v>128</v>
      </c>
      <c r="E131" s="190" t="s">
        <v>276</v>
      </c>
      <c r="F131" s="191" t="s">
        <v>277</v>
      </c>
      <c r="G131" s="192" t="s">
        <v>125</v>
      </c>
      <c r="H131" s="193">
        <v>78</v>
      </c>
      <c r="I131" s="194"/>
      <c r="J131" s="195">
        <f t="shared" si="0"/>
        <v>0</v>
      </c>
      <c r="K131" s="191" t="s">
        <v>1</v>
      </c>
      <c r="L131" s="196"/>
      <c r="M131" s="197" t="s">
        <v>1</v>
      </c>
      <c r="N131" s="198" t="s">
        <v>40</v>
      </c>
      <c r="O131" s="61"/>
      <c r="P131" s="185">
        <f t="shared" si="1"/>
        <v>0</v>
      </c>
      <c r="Q131" s="185">
        <v>0</v>
      </c>
      <c r="R131" s="185">
        <f t="shared" si="2"/>
        <v>0</v>
      </c>
      <c r="S131" s="185">
        <v>0</v>
      </c>
      <c r="T131" s="185">
        <f t="shared" si="3"/>
        <v>0</v>
      </c>
      <c r="U131" s="186" t="s">
        <v>1</v>
      </c>
      <c r="AR131" s="187" t="s">
        <v>141</v>
      </c>
      <c r="AT131" s="187" t="s">
        <v>128</v>
      </c>
      <c r="AU131" s="187" t="s">
        <v>83</v>
      </c>
      <c r="AY131" s="12" t="s">
        <v>121</v>
      </c>
      <c r="BE131" s="188">
        <f t="shared" si="4"/>
        <v>0</v>
      </c>
      <c r="BF131" s="188">
        <f t="shared" si="5"/>
        <v>0</v>
      </c>
      <c r="BG131" s="188">
        <f t="shared" si="6"/>
        <v>0</v>
      </c>
      <c r="BH131" s="188">
        <f t="shared" si="7"/>
        <v>0</v>
      </c>
      <c r="BI131" s="188">
        <f t="shared" si="8"/>
        <v>0</v>
      </c>
      <c r="BJ131" s="12" t="s">
        <v>83</v>
      </c>
      <c r="BK131" s="188">
        <f t="shared" si="9"/>
        <v>0</v>
      </c>
      <c r="BL131" s="12" t="s">
        <v>136</v>
      </c>
      <c r="BM131" s="187" t="s">
        <v>278</v>
      </c>
    </row>
    <row r="132" spans="2:65" s="1" customFormat="1" ht="24" customHeight="1">
      <c r="B132" s="29"/>
      <c r="C132" s="176" t="s">
        <v>183</v>
      </c>
      <c r="D132" s="176" t="s">
        <v>122</v>
      </c>
      <c r="E132" s="177" t="s">
        <v>279</v>
      </c>
      <c r="F132" s="178" t="s">
        <v>280</v>
      </c>
      <c r="G132" s="179" t="s">
        <v>125</v>
      </c>
      <c r="H132" s="180">
        <v>18</v>
      </c>
      <c r="I132" s="181"/>
      <c r="J132" s="182">
        <f t="shared" si="0"/>
        <v>0</v>
      </c>
      <c r="K132" s="178" t="s">
        <v>126</v>
      </c>
      <c r="L132" s="33"/>
      <c r="M132" s="183" t="s">
        <v>1</v>
      </c>
      <c r="N132" s="184" t="s">
        <v>40</v>
      </c>
      <c r="O132" s="61"/>
      <c r="P132" s="185">
        <f t="shared" si="1"/>
        <v>0</v>
      </c>
      <c r="Q132" s="185">
        <v>0</v>
      </c>
      <c r="R132" s="185">
        <f t="shared" si="2"/>
        <v>0</v>
      </c>
      <c r="S132" s="185">
        <v>0</v>
      </c>
      <c r="T132" s="185">
        <f t="shared" si="3"/>
        <v>0</v>
      </c>
      <c r="U132" s="186" t="s">
        <v>1</v>
      </c>
      <c r="AR132" s="187" t="s">
        <v>136</v>
      </c>
      <c r="AT132" s="187" t="s">
        <v>122</v>
      </c>
      <c r="AU132" s="187" t="s">
        <v>83</v>
      </c>
      <c r="AY132" s="12" t="s">
        <v>121</v>
      </c>
      <c r="BE132" s="188">
        <f t="shared" si="4"/>
        <v>0</v>
      </c>
      <c r="BF132" s="188">
        <f t="shared" si="5"/>
        <v>0</v>
      </c>
      <c r="BG132" s="188">
        <f t="shared" si="6"/>
        <v>0</v>
      </c>
      <c r="BH132" s="188">
        <f t="shared" si="7"/>
        <v>0</v>
      </c>
      <c r="BI132" s="188">
        <f t="shared" si="8"/>
        <v>0</v>
      </c>
      <c r="BJ132" s="12" t="s">
        <v>83</v>
      </c>
      <c r="BK132" s="188">
        <f t="shared" si="9"/>
        <v>0</v>
      </c>
      <c r="BL132" s="12" t="s">
        <v>136</v>
      </c>
      <c r="BM132" s="187" t="s">
        <v>281</v>
      </c>
    </row>
    <row r="133" spans="2:65" s="1" customFormat="1" ht="16.5" customHeight="1">
      <c r="B133" s="29"/>
      <c r="C133" s="189" t="s">
        <v>187</v>
      </c>
      <c r="D133" s="189" t="s">
        <v>128</v>
      </c>
      <c r="E133" s="190" t="s">
        <v>282</v>
      </c>
      <c r="F133" s="191" t="s">
        <v>283</v>
      </c>
      <c r="G133" s="192" t="s">
        <v>128</v>
      </c>
      <c r="H133" s="193">
        <v>18</v>
      </c>
      <c r="I133" s="194"/>
      <c r="J133" s="195">
        <f t="shared" si="0"/>
        <v>0</v>
      </c>
      <c r="K133" s="191" t="s">
        <v>1</v>
      </c>
      <c r="L133" s="196"/>
      <c r="M133" s="197" t="s">
        <v>1</v>
      </c>
      <c r="N133" s="198" t="s">
        <v>40</v>
      </c>
      <c r="O133" s="61"/>
      <c r="P133" s="185">
        <f t="shared" si="1"/>
        <v>0</v>
      </c>
      <c r="Q133" s="185">
        <v>0</v>
      </c>
      <c r="R133" s="185">
        <f t="shared" si="2"/>
        <v>0</v>
      </c>
      <c r="S133" s="185">
        <v>0</v>
      </c>
      <c r="T133" s="185">
        <f t="shared" si="3"/>
        <v>0</v>
      </c>
      <c r="U133" s="186" t="s">
        <v>1</v>
      </c>
      <c r="AR133" s="187" t="s">
        <v>141</v>
      </c>
      <c r="AT133" s="187" t="s">
        <v>128</v>
      </c>
      <c r="AU133" s="187" t="s">
        <v>83</v>
      </c>
      <c r="AY133" s="12" t="s">
        <v>121</v>
      </c>
      <c r="BE133" s="188">
        <f t="shared" si="4"/>
        <v>0</v>
      </c>
      <c r="BF133" s="188">
        <f t="shared" si="5"/>
        <v>0</v>
      </c>
      <c r="BG133" s="188">
        <f t="shared" si="6"/>
        <v>0</v>
      </c>
      <c r="BH133" s="188">
        <f t="shared" si="7"/>
        <v>0</v>
      </c>
      <c r="BI133" s="188">
        <f t="shared" si="8"/>
        <v>0</v>
      </c>
      <c r="BJ133" s="12" t="s">
        <v>83</v>
      </c>
      <c r="BK133" s="188">
        <f t="shared" si="9"/>
        <v>0</v>
      </c>
      <c r="BL133" s="12" t="s">
        <v>136</v>
      </c>
      <c r="BM133" s="187" t="s">
        <v>284</v>
      </c>
    </row>
    <row r="134" spans="2:65" s="10" customFormat="1" ht="25.95" customHeight="1">
      <c r="B134" s="162"/>
      <c r="C134" s="163"/>
      <c r="D134" s="164" t="s">
        <v>74</v>
      </c>
      <c r="E134" s="165" t="s">
        <v>285</v>
      </c>
      <c r="F134" s="165" t="s">
        <v>286</v>
      </c>
      <c r="G134" s="163"/>
      <c r="H134" s="163"/>
      <c r="I134" s="166"/>
      <c r="J134" s="167">
        <f>BK134</f>
        <v>0</v>
      </c>
      <c r="K134" s="163"/>
      <c r="L134" s="168"/>
      <c r="M134" s="169"/>
      <c r="N134" s="170"/>
      <c r="O134" s="170"/>
      <c r="P134" s="171">
        <f>SUM(P135:P142)</f>
        <v>0</v>
      </c>
      <c r="Q134" s="170"/>
      <c r="R134" s="171">
        <f>SUM(R135:R142)</f>
        <v>5.44</v>
      </c>
      <c r="S134" s="170"/>
      <c r="T134" s="171">
        <f>SUM(T135:T142)</f>
        <v>0</v>
      </c>
      <c r="U134" s="172"/>
      <c r="AR134" s="173" t="s">
        <v>83</v>
      </c>
      <c r="AT134" s="174" t="s">
        <v>74</v>
      </c>
      <c r="AU134" s="174" t="s">
        <v>75</v>
      </c>
      <c r="AY134" s="173" t="s">
        <v>121</v>
      </c>
      <c r="BK134" s="175">
        <f>SUM(BK135:BK142)</f>
        <v>0</v>
      </c>
    </row>
    <row r="135" spans="2:65" s="1" customFormat="1" ht="16.5" customHeight="1">
      <c r="B135" s="29"/>
      <c r="C135" s="176" t="s">
        <v>191</v>
      </c>
      <c r="D135" s="176" t="s">
        <v>122</v>
      </c>
      <c r="E135" s="177" t="s">
        <v>287</v>
      </c>
      <c r="F135" s="178" t="s">
        <v>288</v>
      </c>
      <c r="G135" s="179" t="s">
        <v>146</v>
      </c>
      <c r="H135" s="180">
        <v>2</v>
      </c>
      <c r="I135" s="181"/>
      <c r="J135" s="182">
        <f t="shared" ref="J135:J142" si="10">ROUND(I135*H135,2)</f>
        <v>0</v>
      </c>
      <c r="K135" s="178" t="s">
        <v>126</v>
      </c>
      <c r="L135" s="33"/>
      <c r="M135" s="183" t="s">
        <v>1</v>
      </c>
      <c r="N135" s="184" t="s">
        <v>40</v>
      </c>
      <c r="O135" s="61"/>
      <c r="P135" s="185">
        <f t="shared" ref="P135:P142" si="11">O135*H135</f>
        <v>0</v>
      </c>
      <c r="Q135" s="185">
        <v>0</v>
      </c>
      <c r="R135" s="185">
        <f t="shared" ref="R135:R142" si="12">Q135*H135</f>
        <v>0</v>
      </c>
      <c r="S135" s="185">
        <v>0</v>
      </c>
      <c r="T135" s="185">
        <f t="shared" ref="T135:T142" si="13">S135*H135</f>
        <v>0</v>
      </c>
      <c r="U135" s="186" t="s">
        <v>1</v>
      </c>
      <c r="AR135" s="187" t="s">
        <v>136</v>
      </c>
      <c r="AT135" s="187" t="s">
        <v>122</v>
      </c>
      <c r="AU135" s="187" t="s">
        <v>83</v>
      </c>
      <c r="AY135" s="12" t="s">
        <v>121</v>
      </c>
      <c r="BE135" s="188">
        <f t="shared" ref="BE135:BE142" si="14">IF(N135="základní",J135,0)</f>
        <v>0</v>
      </c>
      <c r="BF135" s="188">
        <f t="shared" ref="BF135:BF142" si="15">IF(N135="snížená",J135,0)</f>
        <v>0</v>
      </c>
      <c r="BG135" s="188">
        <f t="shared" ref="BG135:BG142" si="16">IF(N135="zákl. přenesená",J135,0)</f>
        <v>0</v>
      </c>
      <c r="BH135" s="188">
        <f t="shared" ref="BH135:BH142" si="17">IF(N135="sníž. přenesená",J135,0)</f>
        <v>0</v>
      </c>
      <c r="BI135" s="188">
        <f t="shared" ref="BI135:BI142" si="18">IF(N135="nulová",J135,0)</f>
        <v>0</v>
      </c>
      <c r="BJ135" s="12" t="s">
        <v>83</v>
      </c>
      <c r="BK135" s="188">
        <f t="shared" ref="BK135:BK142" si="19">ROUND(I135*H135,2)</f>
        <v>0</v>
      </c>
      <c r="BL135" s="12" t="s">
        <v>136</v>
      </c>
      <c r="BM135" s="187" t="s">
        <v>289</v>
      </c>
    </row>
    <row r="136" spans="2:65" s="1" customFormat="1" ht="24" customHeight="1">
      <c r="B136" s="29"/>
      <c r="C136" s="189" t="s">
        <v>8</v>
      </c>
      <c r="D136" s="189" t="s">
        <v>128</v>
      </c>
      <c r="E136" s="190" t="s">
        <v>290</v>
      </c>
      <c r="F136" s="191" t="s">
        <v>291</v>
      </c>
      <c r="G136" s="192" t="s">
        <v>151</v>
      </c>
      <c r="H136" s="193">
        <v>2</v>
      </c>
      <c r="I136" s="194"/>
      <c r="J136" s="195">
        <f t="shared" si="10"/>
        <v>0</v>
      </c>
      <c r="K136" s="191" t="s">
        <v>1</v>
      </c>
      <c r="L136" s="196"/>
      <c r="M136" s="197" t="s">
        <v>1</v>
      </c>
      <c r="N136" s="198" t="s">
        <v>40</v>
      </c>
      <c r="O136" s="61"/>
      <c r="P136" s="185">
        <f t="shared" si="11"/>
        <v>0</v>
      </c>
      <c r="Q136" s="185">
        <v>0</v>
      </c>
      <c r="R136" s="185">
        <f t="shared" si="12"/>
        <v>0</v>
      </c>
      <c r="S136" s="185">
        <v>0</v>
      </c>
      <c r="T136" s="185">
        <f t="shared" si="13"/>
        <v>0</v>
      </c>
      <c r="U136" s="186" t="s">
        <v>1</v>
      </c>
      <c r="AR136" s="187" t="s">
        <v>141</v>
      </c>
      <c r="AT136" s="187" t="s">
        <v>128</v>
      </c>
      <c r="AU136" s="187" t="s">
        <v>83</v>
      </c>
      <c r="AY136" s="12" t="s">
        <v>121</v>
      </c>
      <c r="BE136" s="188">
        <f t="shared" si="14"/>
        <v>0</v>
      </c>
      <c r="BF136" s="188">
        <f t="shared" si="15"/>
        <v>0</v>
      </c>
      <c r="BG136" s="188">
        <f t="shared" si="16"/>
        <v>0</v>
      </c>
      <c r="BH136" s="188">
        <f t="shared" si="17"/>
        <v>0</v>
      </c>
      <c r="BI136" s="188">
        <f t="shared" si="18"/>
        <v>0</v>
      </c>
      <c r="BJ136" s="12" t="s">
        <v>83</v>
      </c>
      <c r="BK136" s="188">
        <f t="shared" si="19"/>
        <v>0</v>
      </c>
      <c r="BL136" s="12" t="s">
        <v>136</v>
      </c>
      <c r="BM136" s="187" t="s">
        <v>292</v>
      </c>
    </row>
    <row r="137" spans="2:65" s="1" customFormat="1" ht="24" customHeight="1">
      <c r="B137" s="29"/>
      <c r="C137" s="176" t="s">
        <v>136</v>
      </c>
      <c r="D137" s="176" t="s">
        <v>122</v>
      </c>
      <c r="E137" s="177" t="s">
        <v>293</v>
      </c>
      <c r="F137" s="178" t="s">
        <v>294</v>
      </c>
      <c r="G137" s="179" t="s">
        <v>146</v>
      </c>
      <c r="H137" s="180">
        <v>3</v>
      </c>
      <c r="I137" s="181"/>
      <c r="J137" s="182">
        <f t="shared" si="10"/>
        <v>0</v>
      </c>
      <c r="K137" s="178" t="s">
        <v>126</v>
      </c>
      <c r="L137" s="33"/>
      <c r="M137" s="183" t="s">
        <v>1</v>
      </c>
      <c r="N137" s="184" t="s">
        <v>40</v>
      </c>
      <c r="O137" s="61"/>
      <c r="P137" s="185">
        <f t="shared" si="11"/>
        <v>0</v>
      </c>
      <c r="Q137" s="185">
        <v>0</v>
      </c>
      <c r="R137" s="185">
        <f t="shared" si="12"/>
        <v>0</v>
      </c>
      <c r="S137" s="185">
        <v>0</v>
      </c>
      <c r="T137" s="185">
        <f t="shared" si="13"/>
        <v>0</v>
      </c>
      <c r="U137" s="186" t="s">
        <v>1</v>
      </c>
      <c r="AR137" s="187" t="s">
        <v>136</v>
      </c>
      <c r="AT137" s="187" t="s">
        <v>122</v>
      </c>
      <c r="AU137" s="187" t="s">
        <v>83</v>
      </c>
      <c r="AY137" s="12" t="s">
        <v>121</v>
      </c>
      <c r="BE137" s="188">
        <f t="shared" si="14"/>
        <v>0</v>
      </c>
      <c r="BF137" s="188">
        <f t="shared" si="15"/>
        <v>0</v>
      </c>
      <c r="BG137" s="188">
        <f t="shared" si="16"/>
        <v>0</v>
      </c>
      <c r="BH137" s="188">
        <f t="shared" si="17"/>
        <v>0</v>
      </c>
      <c r="BI137" s="188">
        <f t="shared" si="18"/>
        <v>0</v>
      </c>
      <c r="BJ137" s="12" t="s">
        <v>83</v>
      </c>
      <c r="BK137" s="188">
        <f t="shared" si="19"/>
        <v>0</v>
      </c>
      <c r="BL137" s="12" t="s">
        <v>136</v>
      </c>
      <c r="BM137" s="187" t="s">
        <v>295</v>
      </c>
    </row>
    <row r="138" spans="2:65" s="1" customFormat="1" ht="24" customHeight="1">
      <c r="B138" s="29"/>
      <c r="C138" s="189" t="s">
        <v>201</v>
      </c>
      <c r="D138" s="189" t="s">
        <v>128</v>
      </c>
      <c r="E138" s="190" t="s">
        <v>296</v>
      </c>
      <c r="F138" s="191" t="s">
        <v>297</v>
      </c>
      <c r="G138" s="192" t="s">
        <v>151</v>
      </c>
      <c r="H138" s="193">
        <v>3</v>
      </c>
      <c r="I138" s="194"/>
      <c r="J138" s="195">
        <f t="shared" si="10"/>
        <v>0</v>
      </c>
      <c r="K138" s="191" t="s">
        <v>1</v>
      </c>
      <c r="L138" s="196"/>
      <c r="M138" s="197" t="s">
        <v>1</v>
      </c>
      <c r="N138" s="198" t="s">
        <v>40</v>
      </c>
      <c r="O138" s="61"/>
      <c r="P138" s="185">
        <f t="shared" si="11"/>
        <v>0</v>
      </c>
      <c r="Q138" s="185">
        <v>0</v>
      </c>
      <c r="R138" s="185">
        <f t="shared" si="12"/>
        <v>0</v>
      </c>
      <c r="S138" s="185">
        <v>0</v>
      </c>
      <c r="T138" s="185">
        <f t="shared" si="13"/>
        <v>0</v>
      </c>
      <c r="U138" s="186" t="s">
        <v>1</v>
      </c>
      <c r="AR138" s="187" t="s">
        <v>141</v>
      </c>
      <c r="AT138" s="187" t="s">
        <v>128</v>
      </c>
      <c r="AU138" s="187" t="s">
        <v>83</v>
      </c>
      <c r="AY138" s="12" t="s">
        <v>121</v>
      </c>
      <c r="BE138" s="188">
        <f t="shared" si="14"/>
        <v>0</v>
      </c>
      <c r="BF138" s="188">
        <f t="shared" si="15"/>
        <v>0</v>
      </c>
      <c r="BG138" s="188">
        <f t="shared" si="16"/>
        <v>0</v>
      </c>
      <c r="BH138" s="188">
        <f t="shared" si="17"/>
        <v>0</v>
      </c>
      <c r="BI138" s="188">
        <f t="shared" si="18"/>
        <v>0</v>
      </c>
      <c r="BJ138" s="12" t="s">
        <v>83</v>
      </c>
      <c r="BK138" s="188">
        <f t="shared" si="19"/>
        <v>0</v>
      </c>
      <c r="BL138" s="12" t="s">
        <v>136</v>
      </c>
      <c r="BM138" s="187" t="s">
        <v>298</v>
      </c>
    </row>
    <row r="139" spans="2:65" s="1" customFormat="1" ht="24" customHeight="1">
      <c r="B139" s="29"/>
      <c r="C139" s="176" t="s">
        <v>205</v>
      </c>
      <c r="D139" s="176" t="s">
        <v>122</v>
      </c>
      <c r="E139" s="177" t="s">
        <v>299</v>
      </c>
      <c r="F139" s="178" t="s">
        <v>300</v>
      </c>
      <c r="G139" s="179" t="s">
        <v>125</v>
      </c>
      <c r="H139" s="180">
        <v>16</v>
      </c>
      <c r="I139" s="181"/>
      <c r="J139" s="182">
        <f t="shared" si="10"/>
        <v>0</v>
      </c>
      <c r="K139" s="178" t="s">
        <v>126</v>
      </c>
      <c r="L139" s="33"/>
      <c r="M139" s="183" t="s">
        <v>1</v>
      </c>
      <c r="N139" s="184" t="s">
        <v>40</v>
      </c>
      <c r="O139" s="61"/>
      <c r="P139" s="185">
        <f t="shared" si="11"/>
        <v>0</v>
      </c>
      <c r="Q139" s="185">
        <v>0</v>
      </c>
      <c r="R139" s="185">
        <f t="shared" si="12"/>
        <v>0</v>
      </c>
      <c r="S139" s="185">
        <v>0</v>
      </c>
      <c r="T139" s="185">
        <f t="shared" si="13"/>
        <v>0</v>
      </c>
      <c r="U139" s="186" t="s">
        <v>1</v>
      </c>
      <c r="AR139" s="187" t="s">
        <v>136</v>
      </c>
      <c r="AT139" s="187" t="s">
        <v>122</v>
      </c>
      <c r="AU139" s="187" t="s">
        <v>83</v>
      </c>
      <c r="AY139" s="12" t="s">
        <v>121</v>
      </c>
      <c r="BE139" s="188">
        <f t="shared" si="14"/>
        <v>0</v>
      </c>
      <c r="BF139" s="188">
        <f t="shared" si="15"/>
        <v>0</v>
      </c>
      <c r="BG139" s="188">
        <f t="shared" si="16"/>
        <v>0</v>
      </c>
      <c r="BH139" s="188">
        <f t="shared" si="17"/>
        <v>0</v>
      </c>
      <c r="BI139" s="188">
        <f t="shared" si="18"/>
        <v>0</v>
      </c>
      <c r="BJ139" s="12" t="s">
        <v>83</v>
      </c>
      <c r="BK139" s="188">
        <f t="shared" si="19"/>
        <v>0</v>
      </c>
      <c r="BL139" s="12" t="s">
        <v>136</v>
      </c>
      <c r="BM139" s="187" t="s">
        <v>301</v>
      </c>
    </row>
    <row r="140" spans="2:65" s="1" customFormat="1" ht="48" customHeight="1">
      <c r="B140" s="29"/>
      <c r="C140" s="189" t="s">
        <v>209</v>
      </c>
      <c r="D140" s="189" t="s">
        <v>128</v>
      </c>
      <c r="E140" s="190" t="s">
        <v>302</v>
      </c>
      <c r="F140" s="191" t="s">
        <v>303</v>
      </c>
      <c r="G140" s="192" t="s">
        <v>125</v>
      </c>
      <c r="H140" s="193">
        <v>16</v>
      </c>
      <c r="I140" s="194"/>
      <c r="J140" s="195">
        <f t="shared" si="10"/>
        <v>0</v>
      </c>
      <c r="K140" s="191" t="s">
        <v>1</v>
      </c>
      <c r="L140" s="196"/>
      <c r="M140" s="197" t="s">
        <v>1</v>
      </c>
      <c r="N140" s="198" t="s">
        <v>40</v>
      </c>
      <c r="O140" s="61"/>
      <c r="P140" s="185">
        <f t="shared" si="11"/>
        <v>0</v>
      </c>
      <c r="Q140" s="185">
        <v>0.34</v>
      </c>
      <c r="R140" s="185">
        <f t="shared" si="12"/>
        <v>5.44</v>
      </c>
      <c r="S140" s="185">
        <v>0</v>
      </c>
      <c r="T140" s="185">
        <f t="shared" si="13"/>
        <v>0</v>
      </c>
      <c r="U140" s="186" t="s">
        <v>1</v>
      </c>
      <c r="AR140" s="187" t="s">
        <v>141</v>
      </c>
      <c r="AT140" s="187" t="s">
        <v>128</v>
      </c>
      <c r="AU140" s="187" t="s">
        <v>83</v>
      </c>
      <c r="AY140" s="12" t="s">
        <v>121</v>
      </c>
      <c r="BE140" s="188">
        <f t="shared" si="14"/>
        <v>0</v>
      </c>
      <c r="BF140" s="188">
        <f t="shared" si="15"/>
        <v>0</v>
      </c>
      <c r="BG140" s="188">
        <f t="shared" si="16"/>
        <v>0</v>
      </c>
      <c r="BH140" s="188">
        <f t="shared" si="17"/>
        <v>0</v>
      </c>
      <c r="BI140" s="188">
        <f t="shared" si="18"/>
        <v>0</v>
      </c>
      <c r="BJ140" s="12" t="s">
        <v>83</v>
      </c>
      <c r="BK140" s="188">
        <f t="shared" si="19"/>
        <v>0</v>
      </c>
      <c r="BL140" s="12" t="s">
        <v>136</v>
      </c>
      <c r="BM140" s="187" t="s">
        <v>304</v>
      </c>
    </row>
    <row r="141" spans="2:65" s="1" customFormat="1" ht="24" customHeight="1">
      <c r="B141" s="29"/>
      <c r="C141" s="176" t="s">
        <v>240</v>
      </c>
      <c r="D141" s="176" t="s">
        <v>122</v>
      </c>
      <c r="E141" s="177" t="s">
        <v>305</v>
      </c>
      <c r="F141" s="178" t="s">
        <v>306</v>
      </c>
      <c r="G141" s="179" t="s">
        <v>125</v>
      </c>
      <c r="H141" s="180">
        <v>6</v>
      </c>
      <c r="I141" s="181"/>
      <c r="J141" s="182">
        <f t="shared" si="10"/>
        <v>0</v>
      </c>
      <c r="K141" s="178" t="s">
        <v>307</v>
      </c>
      <c r="L141" s="33"/>
      <c r="M141" s="183" t="s">
        <v>1</v>
      </c>
      <c r="N141" s="184" t="s">
        <v>40</v>
      </c>
      <c r="O141" s="61"/>
      <c r="P141" s="185">
        <f t="shared" si="11"/>
        <v>0</v>
      </c>
      <c r="Q141" s="185">
        <v>0</v>
      </c>
      <c r="R141" s="185">
        <f t="shared" si="12"/>
        <v>0</v>
      </c>
      <c r="S141" s="185">
        <v>0</v>
      </c>
      <c r="T141" s="185">
        <f t="shared" si="13"/>
        <v>0</v>
      </c>
      <c r="U141" s="186" t="s">
        <v>1</v>
      </c>
      <c r="AR141" s="187" t="s">
        <v>308</v>
      </c>
      <c r="AT141" s="187" t="s">
        <v>122</v>
      </c>
      <c r="AU141" s="187" t="s">
        <v>83</v>
      </c>
      <c r="AY141" s="12" t="s">
        <v>121</v>
      </c>
      <c r="BE141" s="188">
        <f t="shared" si="14"/>
        <v>0</v>
      </c>
      <c r="BF141" s="188">
        <f t="shared" si="15"/>
        <v>0</v>
      </c>
      <c r="BG141" s="188">
        <f t="shared" si="16"/>
        <v>0</v>
      </c>
      <c r="BH141" s="188">
        <f t="shared" si="17"/>
        <v>0</v>
      </c>
      <c r="BI141" s="188">
        <f t="shared" si="18"/>
        <v>0</v>
      </c>
      <c r="BJ141" s="12" t="s">
        <v>83</v>
      </c>
      <c r="BK141" s="188">
        <f t="shared" si="19"/>
        <v>0</v>
      </c>
      <c r="BL141" s="12" t="s">
        <v>308</v>
      </c>
      <c r="BM141" s="187" t="s">
        <v>309</v>
      </c>
    </row>
    <row r="142" spans="2:65" s="1" customFormat="1" ht="16.5" customHeight="1">
      <c r="B142" s="29"/>
      <c r="C142" s="189" t="s">
        <v>161</v>
      </c>
      <c r="D142" s="189" t="s">
        <v>128</v>
      </c>
      <c r="E142" s="190" t="s">
        <v>310</v>
      </c>
      <c r="F142" s="191" t="s">
        <v>311</v>
      </c>
      <c r="G142" s="192" t="s">
        <v>128</v>
      </c>
      <c r="H142" s="193">
        <v>6</v>
      </c>
      <c r="I142" s="194"/>
      <c r="J142" s="195">
        <f t="shared" si="10"/>
        <v>0</v>
      </c>
      <c r="K142" s="191" t="s">
        <v>1</v>
      </c>
      <c r="L142" s="196"/>
      <c r="M142" s="197" t="s">
        <v>1</v>
      </c>
      <c r="N142" s="198" t="s">
        <v>40</v>
      </c>
      <c r="O142" s="61"/>
      <c r="P142" s="185">
        <f t="shared" si="11"/>
        <v>0</v>
      </c>
      <c r="Q142" s="185">
        <v>0</v>
      </c>
      <c r="R142" s="185">
        <f t="shared" si="12"/>
        <v>0</v>
      </c>
      <c r="S142" s="185">
        <v>0</v>
      </c>
      <c r="T142" s="185">
        <f t="shared" si="13"/>
        <v>0</v>
      </c>
      <c r="U142" s="186" t="s">
        <v>1</v>
      </c>
      <c r="AR142" s="187" t="s">
        <v>141</v>
      </c>
      <c r="AT142" s="187" t="s">
        <v>128</v>
      </c>
      <c r="AU142" s="187" t="s">
        <v>83</v>
      </c>
      <c r="AY142" s="12" t="s">
        <v>121</v>
      </c>
      <c r="BE142" s="188">
        <f t="shared" si="14"/>
        <v>0</v>
      </c>
      <c r="BF142" s="188">
        <f t="shared" si="15"/>
        <v>0</v>
      </c>
      <c r="BG142" s="188">
        <f t="shared" si="16"/>
        <v>0</v>
      </c>
      <c r="BH142" s="188">
        <f t="shared" si="17"/>
        <v>0</v>
      </c>
      <c r="BI142" s="188">
        <f t="shared" si="18"/>
        <v>0</v>
      </c>
      <c r="BJ142" s="12" t="s">
        <v>83</v>
      </c>
      <c r="BK142" s="188">
        <f t="shared" si="19"/>
        <v>0</v>
      </c>
      <c r="BL142" s="12" t="s">
        <v>136</v>
      </c>
      <c r="BM142" s="187" t="s">
        <v>312</v>
      </c>
    </row>
    <row r="143" spans="2:65" s="10" customFormat="1" ht="25.95" customHeight="1">
      <c r="B143" s="162"/>
      <c r="C143" s="163"/>
      <c r="D143" s="164" t="s">
        <v>74</v>
      </c>
      <c r="E143" s="165" t="s">
        <v>313</v>
      </c>
      <c r="F143" s="165" t="s">
        <v>314</v>
      </c>
      <c r="G143" s="163"/>
      <c r="H143" s="163"/>
      <c r="I143" s="166"/>
      <c r="J143" s="167">
        <f>BK143</f>
        <v>0</v>
      </c>
      <c r="K143" s="163"/>
      <c r="L143" s="168"/>
      <c r="M143" s="169"/>
      <c r="N143" s="170"/>
      <c r="O143" s="170"/>
      <c r="P143" s="171">
        <f>SUM(P144:P147)</f>
        <v>0</v>
      </c>
      <c r="Q143" s="170"/>
      <c r="R143" s="171">
        <f>SUM(R144:R147)</f>
        <v>0</v>
      </c>
      <c r="S143" s="170"/>
      <c r="T143" s="171">
        <f>SUM(T144:T147)</f>
        <v>0</v>
      </c>
      <c r="U143" s="172"/>
      <c r="AR143" s="173" t="s">
        <v>83</v>
      </c>
      <c r="AT143" s="174" t="s">
        <v>74</v>
      </c>
      <c r="AU143" s="174" t="s">
        <v>75</v>
      </c>
      <c r="AY143" s="173" t="s">
        <v>121</v>
      </c>
      <c r="BK143" s="175">
        <f>SUM(BK144:BK147)</f>
        <v>0</v>
      </c>
    </row>
    <row r="144" spans="2:65" s="1" customFormat="1" ht="24" customHeight="1">
      <c r="B144" s="29"/>
      <c r="C144" s="176" t="s">
        <v>211</v>
      </c>
      <c r="D144" s="176" t="s">
        <v>122</v>
      </c>
      <c r="E144" s="177" t="s">
        <v>315</v>
      </c>
      <c r="F144" s="178" t="s">
        <v>316</v>
      </c>
      <c r="G144" s="179" t="s">
        <v>146</v>
      </c>
      <c r="H144" s="180">
        <v>1</v>
      </c>
      <c r="I144" s="181"/>
      <c r="J144" s="182">
        <f>ROUND(I144*H144,2)</f>
        <v>0</v>
      </c>
      <c r="K144" s="178" t="s">
        <v>126</v>
      </c>
      <c r="L144" s="33"/>
      <c r="M144" s="183" t="s">
        <v>1</v>
      </c>
      <c r="N144" s="184" t="s">
        <v>40</v>
      </c>
      <c r="O144" s="61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5">
        <f>S144*H144</f>
        <v>0</v>
      </c>
      <c r="U144" s="186" t="s">
        <v>1</v>
      </c>
      <c r="AR144" s="187" t="s">
        <v>138</v>
      </c>
      <c r="AT144" s="187" t="s">
        <v>122</v>
      </c>
      <c r="AU144" s="187" t="s">
        <v>83</v>
      </c>
      <c r="AY144" s="12" t="s">
        <v>121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2" t="s">
        <v>83</v>
      </c>
      <c r="BK144" s="188">
        <f>ROUND(I144*H144,2)</f>
        <v>0</v>
      </c>
      <c r="BL144" s="12" t="s">
        <v>138</v>
      </c>
      <c r="BM144" s="187" t="s">
        <v>317</v>
      </c>
    </row>
    <row r="145" spans="2:65" s="1" customFormat="1" ht="36" customHeight="1">
      <c r="B145" s="29"/>
      <c r="C145" s="189" t="s">
        <v>7</v>
      </c>
      <c r="D145" s="189" t="s">
        <v>128</v>
      </c>
      <c r="E145" s="190" t="s">
        <v>318</v>
      </c>
      <c r="F145" s="191" t="s">
        <v>319</v>
      </c>
      <c r="G145" s="192" t="s">
        <v>167</v>
      </c>
      <c r="H145" s="193">
        <v>1</v>
      </c>
      <c r="I145" s="194"/>
      <c r="J145" s="195">
        <f>ROUND(I145*H145,2)</f>
        <v>0</v>
      </c>
      <c r="K145" s="191" t="s">
        <v>1</v>
      </c>
      <c r="L145" s="196"/>
      <c r="M145" s="197" t="s">
        <v>1</v>
      </c>
      <c r="N145" s="198" t="s">
        <v>40</v>
      </c>
      <c r="O145" s="61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5">
        <f>S145*H145</f>
        <v>0</v>
      </c>
      <c r="U145" s="186" t="s">
        <v>1</v>
      </c>
      <c r="AR145" s="187" t="s">
        <v>157</v>
      </c>
      <c r="AT145" s="187" t="s">
        <v>128</v>
      </c>
      <c r="AU145" s="187" t="s">
        <v>83</v>
      </c>
      <c r="AY145" s="12" t="s">
        <v>121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2" t="s">
        <v>83</v>
      </c>
      <c r="BK145" s="188">
        <f>ROUND(I145*H145,2)</f>
        <v>0</v>
      </c>
      <c r="BL145" s="12" t="s">
        <v>138</v>
      </c>
      <c r="BM145" s="187" t="s">
        <v>320</v>
      </c>
    </row>
    <row r="146" spans="2:65" s="1" customFormat="1" ht="16.5" customHeight="1">
      <c r="B146" s="29"/>
      <c r="C146" s="176" t="s">
        <v>216</v>
      </c>
      <c r="D146" s="176" t="s">
        <v>122</v>
      </c>
      <c r="E146" s="177" t="s">
        <v>321</v>
      </c>
      <c r="F146" s="178" t="s">
        <v>322</v>
      </c>
      <c r="G146" s="179" t="s">
        <v>146</v>
      </c>
      <c r="H146" s="180">
        <v>1</v>
      </c>
      <c r="I146" s="181"/>
      <c r="J146" s="182">
        <f>ROUND(I146*H146,2)</f>
        <v>0</v>
      </c>
      <c r="K146" s="178" t="s">
        <v>126</v>
      </c>
      <c r="L146" s="33"/>
      <c r="M146" s="183" t="s">
        <v>1</v>
      </c>
      <c r="N146" s="184" t="s">
        <v>40</v>
      </c>
      <c r="O146" s="61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5">
        <f>S146*H146</f>
        <v>0</v>
      </c>
      <c r="U146" s="186" t="s">
        <v>1</v>
      </c>
      <c r="AR146" s="187" t="s">
        <v>323</v>
      </c>
      <c r="AT146" s="187" t="s">
        <v>122</v>
      </c>
      <c r="AU146" s="187" t="s">
        <v>83</v>
      </c>
      <c r="AY146" s="12" t="s">
        <v>121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2" t="s">
        <v>83</v>
      </c>
      <c r="BK146" s="188">
        <f>ROUND(I146*H146,2)</f>
        <v>0</v>
      </c>
      <c r="BL146" s="12" t="s">
        <v>323</v>
      </c>
      <c r="BM146" s="187" t="s">
        <v>324</v>
      </c>
    </row>
    <row r="147" spans="2:65" s="1" customFormat="1" ht="24" customHeight="1">
      <c r="B147" s="29"/>
      <c r="C147" s="189" t="s">
        <v>218</v>
      </c>
      <c r="D147" s="189" t="s">
        <v>128</v>
      </c>
      <c r="E147" s="190" t="s">
        <v>325</v>
      </c>
      <c r="F147" s="191" t="s">
        <v>326</v>
      </c>
      <c r="G147" s="192" t="s">
        <v>167</v>
      </c>
      <c r="H147" s="193">
        <v>1</v>
      </c>
      <c r="I147" s="194"/>
      <c r="J147" s="195">
        <f>ROUND(I147*H147,2)</f>
        <v>0</v>
      </c>
      <c r="K147" s="191" t="s">
        <v>1</v>
      </c>
      <c r="L147" s="196"/>
      <c r="M147" s="197" t="s">
        <v>1</v>
      </c>
      <c r="N147" s="198" t="s">
        <v>40</v>
      </c>
      <c r="O147" s="61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5">
        <f>S147*H147</f>
        <v>0</v>
      </c>
      <c r="U147" s="186" t="s">
        <v>1</v>
      </c>
      <c r="AR147" s="187" t="s">
        <v>323</v>
      </c>
      <c r="AT147" s="187" t="s">
        <v>128</v>
      </c>
      <c r="AU147" s="187" t="s">
        <v>83</v>
      </c>
      <c r="AY147" s="12" t="s">
        <v>121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2" t="s">
        <v>83</v>
      </c>
      <c r="BK147" s="188">
        <f>ROUND(I147*H147,2)</f>
        <v>0</v>
      </c>
      <c r="BL147" s="12" t="s">
        <v>323</v>
      </c>
      <c r="BM147" s="187" t="s">
        <v>327</v>
      </c>
    </row>
    <row r="148" spans="2:65" s="10" customFormat="1" ht="25.95" customHeight="1">
      <c r="B148" s="162"/>
      <c r="C148" s="163"/>
      <c r="D148" s="164" t="s">
        <v>74</v>
      </c>
      <c r="E148" s="165" t="s">
        <v>328</v>
      </c>
      <c r="F148" s="165" t="s">
        <v>329</v>
      </c>
      <c r="G148" s="163"/>
      <c r="H148" s="163"/>
      <c r="I148" s="166"/>
      <c r="J148" s="167">
        <f>BK148</f>
        <v>0</v>
      </c>
      <c r="K148" s="163"/>
      <c r="L148" s="168"/>
      <c r="M148" s="169"/>
      <c r="N148" s="170"/>
      <c r="O148" s="170"/>
      <c r="P148" s="171">
        <f>SUM(P149:P157)</f>
        <v>0</v>
      </c>
      <c r="Q148" s="170"/>
      <c r="R148" s="171">
        <f>SUM(R149:R157)</f>
        <v>0</v>
      </c>
      <c r="S148" s="170"/>
      <c r="T148" s="171">
        <f>SUM(T149:T157)</f>
        <v>0</v>
      </c>
      <c r="U148" s="172"/>
      <c r="AR148" s="173" t="s">
        <v>83</v>
      </c>
      <c r="AT148" s="174" t="s">
        <v>74</v>
      </c>
      <c r="AU148" s="174" t="s">
        <v>75</v>
      </c>
      <c r="AY148" s="173" t="s">
        <v>121</v>
      </c>
      <c r="BK148" s="175">
        <f>SUM(BK149:BK157)</f>
        <v>0</v>
      </c>
    </row>
    <row r="149" spans="2:65" s="1" customFormat="1" ht="24" customHeight="1">
      <c r="B149" s="29"/>
      <c r="C149" s="176" t="s">
        <v>220</v>
      </c>
      <c r="D149" s="176" t="s">
        <v>122</v>
      </c>
      <c r="E149" s="177" t="s">
        <v>330</v>
      </c>
      <c r="F149" s="178" t="s">
        <v>331</v>
      </c>
      <c r="G149" s="179" t="s">
        <v>146</v>
      </c>
      <c r="H149" s="180">
        <v>2</v>
      </c>
      <c r="I149" s="181"/>
      <c r="J149" s="182">
        <f>ROUND(I149*H149,2)</f>
        <v>0</v>
      </c>
      <c r="K149" s="178" t="s">
        <v>126</v>
      </c>
      <c r="L149" s="33"/>
      <c r="M149" s="183" t="s">
        <v>1</v>
      </c>
      <c r="N149" s="184" t="s">
        <v>40</v>
      </c>
      <c r="O149" s="61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5">
        <f>S149*H149</f>
        <v>0</v>
      </c>
      <c r="U149" s="186" t="s">
        <v>1</v>
      </c>
      <c r="AR149" s="187" t="s">
        <v>138</v>
      </c>
      <c r="AT149" s="187" t="s">
        <v>122</v>
      </c>
      <c r="AU149" s="187" t="s">
        <v>83</v>
      </c>
      <c r="AY149" s="12" t="s">
        <v>121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2" t="s">
        <v>83</v>
      </c>
      <c r="BK149" s="188">
        <f>ROUND(I149*H149,2)</f>
        <v>0</v>
      </c>
      <c r="BL149" s="12" t="s">
        <v>138</v>
      </c>
      <c r="BM149" s="187" t="s">
        <v>332</v>
      </c>
    </row>
    <row r="150" spans="2:65" s="1" customFormat="1" ht="36" customHeight="1">
      <c r="B150" s="29"/>
      <c r="C150" s="189" t="s">
        <v>222</v>
      </c>
      <c r="D150" s="189" t="s">
        <v>128</v>
      </c>
      <c r="E150" s="190" t="s">
        <v>333</v>
      </c>
      <c r="F150" s="191" t="s">
        <v>334</v>
      </c>
      <c r="G150" s="192" t="s">
        <v>167</v>
      </c>
      <c r="H150" s="193">
        <v>2</v>
      </c>
      <c r="I150" s="194"/>
      <c r="J150" s="195">
        <f>ROUND(I150*H150,2)</f>
        <v>0</v>
      </c>
      <c r="K150" s="191" t="s">
        <v>1</v>
      </c>
      <c r="L150" s="196"/>
      <c r="M150" s="197" t="s">
        <v>1</v>
      </c>
      <c r="N150" s="198" t="s">
        <v>40</v>
      </c>
      <c r="O150" s="61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5">
        <f>S150*H150</f>
        <v>0</v>
      </c>
      <c r="U150" s="186" t="s">
        <v>1</v>
      </c>
      <c r="AR150" s="187" t="s">
        <v>157</v>
      </c>
      <c r="AT150" s="187" t="s">
        <v>128</v>
      </c>
      <c r="AU150" s="187" t="s">
        <v>83</v>
      </c>
      <c r="AY150" s="12" t="s">
        <v>121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2" t="s">
        <v>83</v>
      </c>
      <c r="BK150" s="188">
        <f>ROUND(I150*H150,2)</f>
        <v>0</v>
      </c>
      <c r="BL150" s="12" t="s">
        <v>138</v>
      </c>
      <c r="BM150" s="187" t="s">
        <v>335</v>
      </c>
    </row>
    <row r="151" spans="2:65" s="1" customFormat="1" ht="19.2">
      <c r="B151" s="29"/>
      <c r="C151" s="30"/>
      <c r="D151" s="204" t="s">
        <v>336</v>
      </c>
      <c r="E151" s="30"/>
      <c r="F151" s="205" t="s">
        <v>337</v>
      </c>
      <c r="G151" s="30"/>
      <c r="H151" s="30"/>
      <c r="I151" s="105"/>
      <c r="J151" s="30"/>
      <c r="K151" s="30"/>
      <c r="L151" s="33"/>
      <c r="M151" s="206"/>
      <c r="N151" s="61"/>
      <c r="O151" s="61"/>
      <c r="P151" s="61"/>
      <c r="Q151" s="61"/>
      <c r="R151" s="61"/>
      <c r="S151" s="61"/>
      <c r="T151" s="61"/>
      <c r="U151" s="62"/>
      <c r="AT151" s="12" t="s">
        <v>336</v>
      </c>
      <c r="AU151" s="12" t="s">
        <v>83</v>
      </c>
    </row>
    <row r="152" spans="2:65" s="1" customFormat="1" ht="24" customHeight="1">
      <c r="B152" s="29"/>
      <c r="C152" s="176" t="s">
        <v>226</v>
      </c>
      <c r="D152" s="176" t="s">
        <v>122</v>
      </c>
      <c r="E152" s="177" t="s">
        <v>338</v>
      </c>
      <c r="F152" s="178" t="s">
        <v>339</v>
      </c>
      <c r="G152" s="179" t="s">
        <v>146</v>
      </c>
      <c r="H152" s="180">
        <v>1</v>
      </c>
      <c r="I152" s="181"/>
      <c r="J152" s="182">
        <f>ROUND(I152*H152,2)</f>
        <v>0</v>
      </c>
      <c r="K152" s="178" t="s">
        <v>126</v>
      </c>
      <c r="L152" s="33"/>
      <c r="M152" s="183" t="s">
        <v>1</v>
      </c>
      <c r="N152" s="184" t="s">
        <v>40</v>
      </c>
      <c r="O152" s="61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5">
        <f>S152*H152</f>
        <v>0</v>
      </c>
      <c r="U152" s="186" t="s">
        <v>1</v>
      </c>
      <c r="AR152" s="187" t="s">
        <v>136</v>
      </c>
      <c r="AT152" s="187" t="s">
        <v>122</v>
      </c>
      <c r="AU152" s="187" t="s">
        <v>83</v>
      </c>
      <c r="AY152" s="12" t="s">
        <v>121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2" t="s">
        <v>83</v>
      </c>
      <c r="BK152" s="188">
        <f>ROUND(I152*H152,2)</f>
        <v>0</v>
      </c>
      <c r="BL152" s="12" t="s">
        <v>136</v>
      </c>
      <c r="BM152" s="187" t="s">
        <v>340</v>
      </c>
    </row>
    <row r="153" spans="2:65" s="1" customFormat="1" ht="36" customHeight="1">
      <c r="B153" s="29"/>
      <c r="C153" s="189" t="s">
        <v>228</v>
      </c>
      <c r="D153" s="189" t="s">
        <v>128</v>
      </c>
      <c r="E153" s="190" t="s">
        <v>341</v>
      </c>
      <c r="F153" s="191" t="s">
        <v>342</v>
      </c>
      <c r="G153" s="192" t="s">
        <v>167</v>
      </c>
      <c r="H153" s="193">
        <v>1</v>
      </c>
      <c r="I153" s="194"/>
      <c r="J153" s="195">
        <f>ROUND(I153*H153,2)</f>
        <v>0</v>
      </c>
      <c r="K153" s="191" t="s">
        <v>1</v>
      </c>
      <c r="L153" s="196"/>
      <c r="M153" s="197" t="s">
        <v>1</v>
      </c>
      <c r="N153" s="198" t="s">
        <v>40</v>
      </c>
      <c r="O153" s="61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5">
        <f>S153*H153</f>
        <v>0</v>
      </c>
      <c r="U153" s="186" t="s">
        <v>1</v>
      </c>
      <c r="AR153" s="187" t="s">
        <v>141</v>
      </c>
      <c r="AT153" s="187" t="s">
        <v>128</v>
      </c>
      <c r="AU153" s="187" t="s">
        <v>83</v>
      </c>
      <c r="AY153" s="12" t="s">
        <v>121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2" t="s">
        <v>83</v>
      </c>
      <c r="BK153" s="188">
        <f>ROUND(I153*H153,2)</f>
        <v>0</v>
      </c>
      <c r="BL153" s="12" t="s">
        <v>136</v>
      </c>
      <c r="BM153" s="187" t="s">
        <v>343</v>
      </c>
    </row>
    <row r="154" spans="2:65" s="1" customFormat="1" ht="19.2">
      <c r="B154" s="29"/>
      <c r="C154" s="30"/>
      <c r="D154" s="204" t="s">
        <v>336</v>
      </c>
      <c r="E154" s="30"/>
      <c r="F154" s="205" t="s">
        <v>344</v>
      </c>
      <c r="G154" s="30"/>
      <c r="H154" s="30"/>
      <c r="I154" s="105"/>
      <c r="J154" s="30"/>
      <c r="K154" s="30"/>
      <c r="L154" s="33"/>
      <c r="M154" s="206"/>
      <c r="N154" s="61"/>
      <c r="O154" s="61"/>
      <c r="P154" s="61"/>
      <c r="Q154" s="61"/>
      <c r="R154" s="61"/>
      <c r="S154" s="61"/>
      <c r="T154" s="61"/>
      <c r="U154" s="62"/>
      <c r="AT154" s="12" t="s">
        <v>336</v>
      </c>
      <c r="AU154" s="12" t="s">
        <v>83</v>
      </c>
    </row>
    <row r="155" spans="2:65" s="1" customFormat="1" ht="24" customHeight="1">
      <c r="B155" s="29"/>
      <c r="C155" s="176" t="s">
        <v>232</v>
      </c>
      <c r="D155" s="176" t="s">
        <v>122</v>
      </c>
      <c r="E155" s="177" t="s">
        <v>345</v>
      </c>
      <c r="F155" s="178" t="s">
        <v>346</v>
      </c>
      <c r="G155" s="179" t="s">
        <v>146</v>
      </c>
      <c r="H155" s="180">
        <v>1</v>
      </c>
      <c r="I155" s="181"/>
      <c r="J155" s="182">
        <f>ROUND(I155*H155,2)</f>
        <v>0</v>
      </c>
      <c r="K155" s="178" t="s">
        <v>126</v>
      </c>
      <c r="L155" s="33"/>
      <c r="M155" s="183" t="s">
        <v>1</v>
      </c>
      <c r="N155" s="184" t="s">
        <v>40</v>
      </c>
      <c r="O155" s="61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5">
        <f>S155*H155</f>
        <v>0</v>
      </c>
      <c r="U155" s="186" t="s">
        <v>1</v>
      </c>
      <c r="AR155" s="187" t="s">
        <v>138</v>
      </c>
      <c r="AT155" s="187" t="s">
        <v>122</v>
      </c>
      <c r="AU155" s="187" t="s">
        <v>83</v>
      </c>
      <c r="AY155" s="12" t="s">
        <v>121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2" t="s">
        <v>83</v>
      </c>
      <c r="BK155" s="188">
        <f>ROUND(I155*H155,2)</f>
        <v>0</v>
      </c>
      <c r="BL155" s="12" t="s">
        <v>138</v>
      </c>
      <c r="BM155" s="187" t="s">
        <v>347</v>
      </c>
    </row>
    <row r="156" spans="2:65" s="1" customFormat="1" ht="48" customHeight="1">
      <c r="B156" s="29"/>
      <c r="C156" s="189" t="s">
        <v>236</v>
      </c>
      <c r="D156" s="189" t="s">
        <v>128</v>
      </c>
      <c r="E156" s="190" t="s">
        <v>348</v>
      </c>
      <c r="F156" s="191" t="s">
        <v>349</v>
      </c>
      <c r="G156" s="192" t="s">
        <v>167</v>
      </c>
      <c r="H156" s="193">
        <v>1</v>
      </c>
      <c r="I156" s="194"/>
      <c r="J156" s="195">
        <f>ROUND(I156*H156,2)</f>
        <v>0</v>
      </c>
      <c r="K156" s="191" t="s">
        <v>1</v>
      </c>
      <c r="L156" s="196"/>
      <c r="M156" s="197" t="s">
        <v>1</v>
      </c>
      <c r="N156" s="198" t="s">
        <v>40</v>
      </c>
      <c r="O156" s="61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5">
        <f>S156*H156</f>
        <v>0</v>
      </c>
      <c r="U156" s="186" t="s">
        <v>1</v>
      </c>
      <c r="AR156" s="187" t="s">
        <v>157</v>
      </c>
      <c r="AT156" s="187" t="s">
        <v>128</v>
      </c>
      <c r="AU156" s="187" t="s">
        <v>83</v>
      </c>
      <c r="AY156" s="12" t="s">
        <v>121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2" t="s">
        <v>83</v>
      </c>
      <c r="BK156" s="188">
        <f>ROUND(I156*H156,2)</f>
        <v>0</v>
      </c>
      <c r="BL156" s="12" t="s">
        <v>138</v>
      </c>
      <c r="BM156" s="187" t="s">
        <v>350</v>
      </c>
    </row>
    <row r="157" spans="2:65" s="1" customFormat="1" ht="19.2">
      <c r="B157" s="29"/>
      <c r="C157" s="30"/>
      <c r="D157" s="204" t="s">
        <v>336</v>
      </c>
      <c r="E157" s="30"/>
      <c r="F157" s="205" t="s">
        <v>351</v>
      </c>
      <c r="G157" s="30"/>
      <c r="H157" s="30"/>
      <c r="I157" s="105"/>
      <c r="J157" s="30"/>
      <c r="K157" s="30"/>
      <c r="L157" s="33"/>
      <c r="M157" s="207"/>
      <c r="N157" s="201"/>
      <c r="O157" s="201"/>
      <c r="P157" s="201"/>
      <c r="Q157" s="201"/>
      <c r="R157" s="201"/>
      <c r="S157" s="201"/>
      <c r="T157" s="201"/>
      <c r="U157" s="208"/>
      <c r="AT157" s="12" t="s">
        <v>336</v>
      </c>
      <c r="AU157" s="12" t="s">
        <v>83</v>
      </c>
    </row>
    <row r="158" spans="2:65" s="1" customFormat="1" ht="6.9" customHeight="1">
      <c r="B158" s="44"/>
      <c r="C158" s="45"/>
      <c r="D158" s="45"/>
      <c r="E158" s="45"/>
      <c r="F158" s="45"/>
      <c r="G158" s="45"/>
      <c r="H158" s="45"/>
      <c r="I158" s="137"/>
      <c r="J158" s="45"/>
      <c r="K158" s="45"/>
      <c r="L158" s="33"/>
    </row>
  </sheetData>
  <sheetProtection algorithmName="SHA-512" hashValue="nHOg2oQlCn41m1bjCjJ378D43Ed4mILimEMS8QM2JSgnSJOp9DM5KLbLq7UlJl9KHCLa0zO5fk07i732ADWdWQ==" saltValue="FHOEQe3xkQlOwUJLSow18EERL8GzYXjWOB9oLfKgPK+ieCc3T4NOdp6vKIfIKXrxjEf5pD5eXFuXHq9vpfPVHg==" spinCount="100000" sheet="1" objects="1" scenarios="1" formatColumns="0" formatRows="0" autoFilter="0"/>
  <autoFilter ref="C119:K15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6"/>
  <sheetViews>
    <sheetView showGridLines="0" topLeftCell="A107" workbookViewId="0"/>
  </sheetViews>
  <sheetFormatPr defaultRowHeight="13.8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98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1" width="14.140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2" t="s">
        <v>91</v>
      </c>
    </row>
    <row r="3" spans="2:46" ht="6.9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5"/>
      <c r="AT3" s="12" t="s">
        <v>85</v>
      </c>
    </row>
    <row r="4" spans="2:46" ht="24.9" customHeight="1">
      <c r="B4" s="15"/>
      <c r="D4" s="102" t="s">
        <v>95</v>
      </c>
      <c r="L4" s="15"/>
      <c r="M4" s="103" t="s">
        <v>10</v>
      </c>
      <c r="AT4" s="12" t="s">
        <v>4</v>
      </c>
    </row>
    <row r="5" spans="2:46" ht="6.9" customHeight="1">
      <c r="B5" s="15"/>
      <c r="L5" s="15"/>
    </row>
    <row r="6" spans="2:46" ht="12" customHeight="1">
      <c r="B6" s="15"/>
      <c r="D6" s="104" t="s">
        <v>16</v>
      </c>
      <c r="L6" s="15"/>
    </row>
    <row r="7" spans="2:46" ht="16.5" customHeight="1">
      <c r="B7" s="15"/>
      <c r="E7" s="252" t="str">
        <f>'Rekapitulace stavby'!K6</f>
        <v>SPOLEČENSKÉ STŘEDISKO SEVER - VÝTAH, TEMENICKÁ 5, ŠUMPERK</v>
      </c>
      <c r="F7" s="253"/>
      <c r="G7" s="253"/>
      <c r="H7" s="253"/>
      <c r="L7" s="15"/>
    </row>
    <row r="8" spans="2:46" s="1" customFormat="1" ht="12" customHeight="1">
      <c r="B8" s="33"/>
      <c r="D8" s="104" t="s">
        <v>96</v>
      </c>
      <c r="I8" s="105"/>
      <c r="L8" s="33"/>
    </row>
    <row r="9" spans="2:46" s="1" customFormat="1" ht="36.9" customHeight="1">
      <c r="B9" s="33"/>
      <c r="E9" s="254" t="s">
        <v>352</v>
      </c>
      <c r="F9" s="255"/>
      <c r="G9" s="255"/>
      <c r="H9" s="255"/>
      <c r="I9" s="105"/>
      <c r="L9" s="33"/>
    </row>
    <row r="10" spans="2:46" s="1" customFormat="1" ht="10.199999999999999">
      <c r="B10" s="33"/>
      <c r="I10" s="105"/>
      <c r="L10" s="33"/>
    </row>
    <row r="11" spans="2:46" s="1" customFormat="1" ht="12" customHeight="1">
      <c r="B11" s="33"/>
      <c r="D11" s="104" t="s">
        <v>18</v>
      </c>
      <c r="F11" s="106" t="s">
        <v>1</v>
      </c>
      <c r="I11" s="107" t="s">
        <v>19</v>
      </c>
      <c r="J11" s="106" t="s">
        <v>1</v>
      </c>
      <c r="L11" s="33"/>
    </row>
    <row r="12" spans="2:46" s="1" customFormat="1" ht="12" customHeight="1">
      <c r="B12" s="33"/>
      <c r="D12" s="104" t="s">
        <v>20</v>
      </c>
      <c r="F12" s="106" t="s">
        <v>21</v>
      </c>
      <c r="I12" s="107" t="s">
        <v>22</v>
      </c>
      <c r="J12" s="108" t="str">
        <f>'Rekapitulace stavby'!AN8</f>
        <v>24. 5. 2019</v>
      </c>
      <c r="L12" s="33"/>
    </row>
    <row r="13" spans="2:46" s="1" customFormat="1" ht="10.8" customHeight="1">
      <c r="B13" s="33"/>
      <c r="I13" s="105"/>
      <c r="L13" s="33"/>
    </row>
    <row r="14" spans="2:46" s="1" customFormat="1" ht="12" customHeight="1">
      <c r="B14" s="33"/>
      <c r="D14" s="104" t="s">
        <v>24</v>
      </c>
      <c r="I14" s="107" t="s">
        <v>25</v>
      </c>
      <c r="J14" s="106" t="str">
        <f>IF('Rekapitulace stavby'!AN10="","",'Rekapitulace stavby'!AN10)</f>
        <v/>
      </c>
      <c r="L14" s="33"/>
    </row>
    <row r="15" spans="2:46" s="1" customFormat="1" ht="18" customHeight="1">
      <c r="B15" s="33"/>
      <c r="E15" s="106" t="str">
        <f>IF('Rekapitulace stavby'!E11="","",'Rekapitulace stavby'!E11)</f>
        <v xml:space="preserve"> </v>
      </c>
      <c r="I15" s="107" t="s">
        <v>27</v>
      </c>
      <c r="J15" s="106" t="str">
        <f>IF('Rekapitulace stavby'!AN11="","",'Rekapitulace stavby'!AN11)</f>
        <v/>
      </c>
      <c r="L15" s="33"/>
    </row>
    <row r="16" spans="2:46" s="1" customFormat="1" ht="6.9" customHeight="1">
      <c r="B16" s="33"/>
      <c r="I16" s="105"/>
      <c r="L16" s="33"/>
    </row>
    <row r="17" spans="2:12" s="1" customFormat="1" ht="12" customHeight="1">
      <c r="B17" s="33"/>
      <c r="D17" s="104" t="s">
        <v>28</v>
      </c>
      <c r="I17" s="107" t="s">
        <v>25</v>
      </c>
      <c r="J17" s="25" t="str">
        <f>'Rekapitulace stavby'!AN13</f>
        <v>Vyplň údaj</v>
      </c>
      <c r="L17" s="33"/>
    </row>
    <row r="18" spans="2:12" s="1" customFormat="1" ht="18" customHeight="1">
      <c r="B18" s="33"/>
      <c r="E18" s="256" t="str">
        <f>'Rekapitulace stavby'!E14</f>
        <v>Vyplň údaj</v>
      </c>
      <c r="F18" s="257"/>
      <c r="G18" s="257"/>
      <c r="H18" s="257"/>
      <c r="I18" s="107" t="s">
        <v>27</v>
      </c>
      <c r="J18" s="25" t="str">
        <f>'Rekapitulace stavby'!AN14</f>
        <v>Vyplň údaj</v>
      </c>
      <c r="L18" s="33"/>
    </row>
    <row r="19" spans="2:12" s="1" customFormat="1" ht="6.9" customHeight="1">
      <c r="B19" s="33"/>
      <c r="I19" s="105"/>
      <c r="L19" s="33"/>
    </row>
    <row r="20" spans="2:12" s="1" customFormat="1" ht="12" customHeight="1">
      <c r="B20" s="33"/>
      <c r="D20" s="104" t="s">
        <v>30</v>
      </c>
      <c r="I20" s="107" t="s">
        <v>25</v>
      </c>
      <c r="J20" s="106" t="s">
        <v>1</v>
      </c>
      <c r="L20" s="33"/>
    </row>
    <row r="21" spans="2:12" s="1" customFormat="1" ht="18" customHeight="1">
      <c r="B21" s="33"/>
      <c r="E21" s="106" t="s">
        <v>31</v>
      </c>
      <c r="I21" s="107" t="s">
        <v>27</v>
      </c>
      <c r="J21" s="106" t="s">
        <v>1</v>
      </c>
      <c r="L21" s="33"/>
    </row>
    <row r="22" spans="2:12" s="1" customFormat="1" ht="6.9" customHeight="1">
      <c r="B22" s="33"/>
      <c r="I22" s="105"/>
      <c r="L22" s="33"/>
    </row>
    <row r="23" spans="2:12" s="1" customFormat="1" ht="12" customHeight="1">
      <c r="B23" s="33"/>
      <c r="D23" s="104" t="s">
        <v>33</v>
      </c>
      <c r="I23" s="107" t="s">
        <v>25</v>
      </c>
      <c r="J23" s="106" t="str">
        <f>IF('Rekapitulace stavby'!AN19="","",'Rekapitulace stavby'!AN19)</f>
        <v/>
      </c>
      <c r="L23" s="33"/>
    </row>
    <row r="24" spans="2:12" s="1" customFormat="1" ht="18" customHeight="1">
      <c r="B24" s="33"/>
      <c r="E24" s="106" t="str">
        <f>IF('Rekapitulace stavby'!E20="","",'Rekapitulace stavby'!E20)</f>
        <v xml:space="preserve"> </v>
      </c>
      <c r="I24" s="107" t="s">
        <v>27</v>
      </c>
      <c r="J24" s="106" t="str">
        <f>IF('Rekapitulace stavby'!AN20="","",'Rekapitulace stavby'!AN20)</f>
        <v/>
      </c>
      <c r="L24" s="33"/>
    </row>
    <row r="25" spans="2:12" s="1" customFormat="1" ht="6.9" customHeight="1">
      <c r="B25" s="33"/>
      <c r="I25" s="105"/>
      <c r="L25" s="33"/>
    </row>
    <row r="26" spans="2:12" s="1" customFormat="1" ht="12" customHeight="1">
      <c r="B26" s="33"/>
      <c r="D26" s="104" t="s">
        <v>34</v>
      </c>
      <c r="I26" s="105"/>
      <c r="L26" s="33"/>
    </row>
    <row r="27" spans="2:12" s="7" customFormat="1" ht="16.5" customHeight="1">
      <c r="B27" s="109"/>
      <c r="E27" s="258" t="s">
        <v>1</v>
      </c>
      <c r="F27" s="258"/>
      <c r="G27" s="258"/>
      <c r="H27" s="258"/>
      <c r="I27" s="110"/>
      <c r="L27" s="109"/>
    </row>
    <row r="28" spans="2:12" s="1" customFormat="1" ht="6.9" customHeight="1">
      <c r="B28" s="33"/>
      <c r="I28" s="105"/>
      <c r="L28" s="33"/>
    </row>
    <row r="29" spans="2:12" s="1" customFormat="1" ht="6.9" customHeight="1">
      <c r="B29" s="33"/>
      <c r="D29" s="57"/>
      <c r="E29" s="57"/>
      <c r="F29" s="57"/>
      <c r="G29" s="57"/>
      <c r="H29" s="57"/>
      <c r="I29" s="111"/>
      <c r="J29" s="57"/>
      <c r="K29" s="57"/>
      <c r="L29" s="33"/>
    </row>
    <row r="30" spans="2:12" s="1" customFormat="1" ht="25.35" customHeight="1">
      <c r="B30" s="33"/>
      <c r="D30" s="112" t="s">
        <v>35</v>
      </c>
      <c r="I30" s="105"/>
      <c r="J30" s="113">
        <f>ROUND(J118, 2)</f>
        <v>0</v>
      </c>
      <c r="L30" s="33"/>
    </row>
    <row r="31" spans="2:12" s="1" customFormat="1" ht="6.9" customHeight="1">
      <c r="B31" s="33"/>
      <c r="D31" s="57"/>
      <c r="E31" s="57"/>
      <c r="F31" s="57"/>
      <c r="G31" s="57"/>
      <c r="H31" s="57"/>
      <c r="I31" s="111"/>
      <c r="J31" s="57"/>
      <c r="K31" s="57"/>
      <c r="L31" s="33"/>
    </row>
    <row r="32" spans="2:12" s="1" customFormat="1" ht="14.4" customHeight="1">
      <c r="B32" s="33"/>
      <c r="F32" s="114" t="s">
        <v>37</v>
      </c>
      <c r="I32" s="115" t="s">
        <v>36</v>
      </c>
      <c r="J32" s="114" t="s">
        <v>38</v>
      </c>
      <c r="L32" s="33"/>
    </row>
    <row r="33" spans="2:12" s="1" customFormat="1" ht="14.4" customHeight="1">
      <c r="B33" s="33"/>
      <c r="D33" s="116" t="s">
        <v>39</v>
      </c>
      <c r="E33" s="104" t="s">
        <v>40</v>
      </c>
      <c r="F33" s="117">
        <f>ROUND((SUM(BE118:BE125)),  2)</f>
        <v>0</v>
      </c>
      <c r="I33" s="118">
        <v>0.21</v>
      </c>
      <c r="J33" s="117">
        <f>ROUND(((SUM(BE118:BE125))*I33),  2)</f>
        <v>0</v>
      </c>
      <c r="L33" s="33"/>
    </row>
    <row r="34" spans="2:12" s="1" customFormat="1" ht="14.4" customHeight="1">
      <c r="B34" s="33"/>
      <c r="E34" s="104" t="s">
        <v>41</v>
      </c>
      <c r="F34" s="117">
        <f>ROUND((SUM(BF118:BF125)),  2)</f>
        <v>0</v>
      </c>
      <c r="I34" s="118">
        <v>0.15</v>
      </c>
      <c r="J34" s="117">
        <f>ROUND(((SUM(BF118:BF125))*I34),  2)</f>
        <v>0</v>
      </c>
      <c r="L34" s="33"/>
    </row>
    <row r="35" spans="2:12" s="1" customFormat="1" ht="14.4" hidden="1" customHeight="1">
      <c r="B35" s="33"/>
      <c r="E35" s="104" t="s">
        <v>42</v>
      </c>
      <c r="F35" s="117">
        <f>ROUND((SUM(BG118:BG125)),  2)</f>
        <v>0</v>
      </c>
      <c r="I35" s="118">
        <v>0.21</v>
      </c>
      <c r="J35" s="117">
        <f>0</f>
        <v>0</v>
      </c>
      <c r="L35" s="33"/>
    </row>
    <row r="36" spans="2:12" s="1" customFormat="1" ht="14.4" hidden="1" customHeight="1">
      <c r="B36" s="33"/>
      <c r="E36" s="104" t="s">
        <v>43</v>
      </c>
      <c r="F36" s="117">
        <f>ROUND((SUM(BH118:BH125)),  2)</f>
        <v>0</v>
      </c>
      <c r="I36" s="118">
        <v>0.15</v>
      </c>
      <c r="J36" s="117">
        <f>0</f>
        <v>0</v>
      </c>
      <c r="L36" s="33"/>
    </row>
    <row r="37" spans="2:12" s="1" customFormat="1" ht="14.4" hidden="1" customHeight="1">
      <c r="B37" s="33"/>
      <c r="E37" s="104" t="s">
        <v>44</v>
      </c>
      <c r="F37" s="117">
        <f>ROUND((SUM(BI118:BI125)),  2)</f>
        <v>0</v>
      </c>
      <c r="I37" s="118">
        <v>0</v>
      </c>
      <c r="J37" s="117">
        <f>0</f>
        <v>0</v>
      </c>
      <c r="L37" s="33"/>
    </row>
    <row r="38" spans="2:12" s="1" customFormat="1" ht="6.9" customHeight="1">
      <c r="B38" s="33"/>
      <c r="I38" s="105"/>
      <c r="L38" s="33"/>
    </row>
    <row r="39" spans="2:12" s="1" customFormat="1" ht="25.35" customHeight="1">
      <c r="B39" s="33"/>
      <c r="C39" s="119"/>
      <c r="D39" s="120" t="s">
        <v>45</v>
      </c>
      <c r="E39" s="121"/>
      <c r="F39" s="121"/>
      <c r="G39" s="122" t="s">
        <v>46</v>
      </c>
      <c r="H39" s="123" t="s">
        <v>47</v>
      </c>
      <c r="I39" s="124"/>
      <c r="J39" s="125">
        <f>SUM(J30:J37)</f>
        <v>0</v>
      </c>
      <c r="K39" s="126"/>
      <c r="L39" s="33"/>
    </row>
    <row r="40" spans="2:12" s="1" customFormat="1" ht="14.4" customHeight="1">
      <c r="B40" s="33"/>
      <c r="I40" s="105"/>
      <c r="L40" s="33"/>
    </row>
    <row r="41" spans="2:12" ht="14.4" customHeight="1">
      <c r="B41" s="15"/>
      <c r="L41" s="15"/>
    </row>
    <row r="42" spans="2:12" ht="14.4" customHeight="1">
      <c r="B42" s="15"/>
      <c r="L42" s="15"/>
    </row>
    <row r="43" spans="2:12" ht="14.4" customHeight="1">
      <c r="B43" s="15"/>
      <c r="L43" s="15"/>
    </row>
    <row r="44" spans="2:12" ht="14.4" customHeight="1">
      <c r="B44" s="15"/>
      <c r="L44" s="15"/>
    </row>
    <row r="45" spans="2:12" ht="14.4" customHeight="1">
      <c r="B45" s="15"/>
      <c r="L45" s="15"/>
    </row>
    <row r="46" spans="2:12" ht="14.4" customHeight="1">
      <c r="B46" s="15"/>
      <c r="L46" s="15"/>
    </row>
    <row r="47" spans="2:12" ht="14.4" customHeight="1">
      <c r="B47" s="15"/>
      <c r="L47" s="15"/>
    </row>
    <row r="48" spans="2:12" ht="14.4" customHeight="1">
      <c r="B48" s="15"/>
      <c r="L48" s="15"/>
    </row>
    <row r="49" spans="2:12" ht="14.4" customHeight="1">
      <c r="B49" s="15"/>
      <c r="L49" s="15"/>
    </row>
    <row r="50" spans="2:12" s="1" customFormat="1" ht="14.4" customHeight="1">
      <c r="B50" s="33"/>
      <c r="D50" s="127" t="s">
        <v>48</v>
      </c>
      <c r="E50" s="128"/>
      <c r="F50" s="128"/>
      <c r="G50" s="127" t="s">
        <v>49</v>
      </c>
      <c r="H50" s="128"/>
      <c r="I50" s="129"/>
      <c r="J50" s="128"/>
      <c r="K50" s="128"/>
      <c r="L50" s="33"/>
    </row>
    <row r="51" spans="2:12" ht="10.199999999999999">
      <c r="B51" s="15"/>
      <c r="L51" s="15"/>
    </row>
    <row r="52" spans="2:12" ht="10.199999999999999">
      <c r="B52" s="15"/>
      <c r="L52" s="15"/>
    </row>
    <row r="53" spans="2:12" ht="10.199999999999999">
      <c r="B53" s="15"/>
      <c r="L53" s="15"/>
    </row>
    <row r="54" spans="2:12" ht="10.199999999999999">
      <c r="B54" s="15"/>
      <c r="L54" s="15"/>
    </row>
    <row r="55" spans="2:12" ht="10.199999999999999">
      <c r="B55" s="15"/>
      <c r="L55" s="15"/>
    </row>
    <row r="56" spans="2:12" ht="10.199999999999999">
      <c r="B56" s="15"/>
      <c r="L56" s="15"/>
    </row>
    <row r="57" spans="2:12" ht="10.199999999999999">
      <c r="B57" s="15"/>
      <c r="L57" s="15"/>
    </row>
    <row r="58" spans="2:12" ht="10.199999999999999">
      <c r="B58" s="15"/>
      <c r="L58" s="15"/>
    </row>
    <row r="59" spans="2:12" ht="10.199999999999999">
      <c r="B59" s="15"/>
      <c r="L59" s="15"/>
    </row>
    <row r="60" spans="2:12" ht="10.199999999999999">
      <c r="B60" s="15"/>
      <c r="L60" s="15"/>
    </row>
    <row r="61" spans="2:12" s="1" customFormat="1" ht="13.2">
      <c r="B61" s="33"/>
      <c r="D61" s="130" t="s">
        <v>50</v>
      </c>
      <c r="E61" s="131"/>
      <c r="F61" s="132" t="s">
        <v>51</v>
      </c>
      <c r="G61" s="130" t="s">
        <v>50</v>
      </c>
      <c r="H61" s="131"/>
      <c r="I61" s="133"/>
      <c r="J61" s="134" t="s">
        <v>51</v>
      </c>
      <c r="K61" s="131"/>
      <c r="L61" s="33"/>
    </row>
    <row r="62" spans="2:12" ht="10.199999999999999">
      <c r="B62" s="15"/>
      <c r="L62" s="15"/>
    </row>
    <row r="63" spans="2:12" ht="10.199999999999999">
      <c r="B63" s="15"/>
      <c r="L63" s="15"/>
    </row>
    <row r="64" spans="2:12" ht="10.199999999999999">
      <c r="B64" s="15"/>
      <c r="L64" s="15"/>
    </row>
    <row r="65" spans="2:12" s="1" customFormat="1" ht="13.2">
      <c r="B65" s="33"/>
      <c r="D65" s="127" t="s">
        <v>52</v>
      </c>
      <c r="E65" s="128"/>
      <c r="F65" s="128"/>
      <c r="G65" s="127" t="s">
        <v>53</v>
      </c>
      <c r="H65" s="128"/>
      <c r="I65" s="129"/>
      <c r="J65" s="128"/>
      <c r="K65" s="128"/>
      <c r="L65" s="33"/>
    </row>
    <row r="66" spans="2:12" ht="10.199999999999999">
      <c r="B66" s="15"/>
      <c r="L66" s="15"/>
    </row>
    <row r="67" spans="2:12" ht="10.199999999999999">
      <c r="B67" s="15"/>
      <c r="L67" s="15"/>
    </row>
    <row r="68" spans="2:12" ht="10.199999999999999">
      <c r="B68" s="15"/>
      <c r="L68" s="15"/>
    </row>
    <row r="69" spans="2:12" ht="10.199999999999999">
      <c r="B69" s="15"/>
      <c r="L69" s="15"/>
    </row>
    <row r="70" spans="2:12" ht="10.199999999999999">
      <c r="B70" s="15"/>
      <c r="L70" s="15"/>
    </row>
    <row r="71" spans="2:12" ht="10.199999999999999">
      <c r="B71" s="15"/>
      <c r="L71" s="15"/>
    </row>
    <row r="72" spans="2:12" ht="10.199999999999999">
      <c r="B72" s="15"/>
      <c r="L72" s="15"/>
    </row>
    <row r="73" spans="2:12" ht="10.199999999999999">
      <c r="B73" s="15"/>
      <c r="L73" s="15"/>
    </row>
    <row r="74" spans="2:12" ht="10.199999999999999">
      <c r="B74" s="15"/>
      <c r="L74" s="15"/>
    </row>
    <row r="75" spans="2:12" ht="10.199999999999999">
      <c r="B75" s="15"/>
      <c r="L75" s="15"/>
    </row>
    <row r="76" spans="2:12" s="1" customFormat="1" ht="13.2">
      <c r="B76" s="33"/>
      <c r="D76" s="130" t="s">
        <v>50</v>
      </c>
      <c r="E76" s="131"/>
      <c r="F76" s="132" t="s">
        <v>51</v>
      </c>
      <c r="G76" s="130" t="s">
        <v>50</v>
      </c>
      <c r="H76" s="131"/>
      <c r="I76" s="133"/>
      <c r="J76" s="134" t="s">
        <v>51</v>
      </c>
      <c r="K76" s="131"/>
      <c r="L76" s="33"/>
    </row>
    <row r="77" spans="2:12" s="1" customFormat="1" ht="14.4" customHeight="1">
      <c r="B77" s="135"/>
      <c r="C77" s="136"/>
      <c r="D77" s="136"/>
      <c r="E77" s="136"/>
      <c r="F77" s="136"/>
      <c r="G77" s="136"/>
      <c r="H77" s="136"/>
      <c r="I77" s="137"/>
      <c r="J77" s="136"/>
      <c r="K77" s="136"/>
      <c r="L77" s="33"/>
    </row>
    <row r="81" spans="2:47" s="1" customFormat="1" ht="6.9" customHeight="1">
      <c r="B81" s="138"/>
      <c r="C81" s="139"/>
      <c r="D81" s="139"/>
      <c r="E81" s="139"/>
      <c r="F81" s="139"/>
      <c r="G81" s="139"/>
      <c r="H81" s="139"/>
      <c r="I81" s="140"/>
      <c r="J81" s="139"/>
      <c r="K81" s="139"/>
      <c r="L81" s="33"/>
    </row>
    <row r="82" spans="2:47" s="1" customFormat="1" ht="24.9" customHeight="1">
      <c r="B82" s="29"/>
      <c r="C82" s="18" t="s">
        <v>98</v>
      </c>
      <c r="D82" s="30"/>
      <c r="E82" s="30"/>
      <c r="F82" s="30"/>
      <c r="G82" s="30"/>
      <c r="H82" s="30"/>
      <c r="I82" s="105"/>
      <c r="J82" s="30"/>
      <c r="K82" s="30"/>
      <c r="L82" s="33"/>
    </row>
    <row r="83" spans="2:47" s="1" customFormat="1" ht="6.9" customHeight="1">
      <c r="B83" s="29"/>
      <c r="C83" s="30"/>
      <c r="D83" s="30"/>
      <c r="E83" s="30"/>
      <c r="F83" s="30"/>
      <c r="G83" s="30"/>
      <c r="H83" s="30"/>
      <c r="I83" s="105"/>
      <c r="J83" s="30"/>
      <c r="K83" s="30"/>
      <c r="L83" s="33"/>
    </row>
    <row r="84" spans="2:47" s="1" customFormat="1" ht="12" customHeight="1">
      <c r="B84" s="29"/>
      <c r="C84" s="24" t="s">
        <v>16</v>
      </c>
      <c r="D84" s="30"/>
      <c r="E84" s="30"/>
      <c r="F84" s="30"/>
      <c r="G84" s="30"/>
      <c r="H84" s="30"/>
      <c r="I84" s="105"/>
      <c r="J84" s="30"/>
      <c r="K84" s="30"/>
      <c r="L84" s="33"/>
    </row>
    <row r="85" spans="2:47" s="1" customFormat="1" ht="16.5" customHeight="1">
      <c r="B85" s="29"/>
      <c r="C85" s="30"/>
      <c r="D85" s="30"/>
      <c r="E85" s="259" t="str">
        <f>E7</f>
        <v>SPOLEČENSKÉ STŘEDISKO SEVER - VÝTAH, TEMENICKÁ 5, ŠUMPERK</v>
      </c>
      <c r="F85" s="260"/>
      <c r="G85" s="260"/>
      <c r="H85" s="260"/>
      <c r="I85" s="105"/>
      <c r="J85" s="30"/>
      <c r="K85" s="30"/>
      <c r="L85" s="33"/>
    </row>
    <row r="86" spans="2:47" s="1" customFormat="1" ht="12" customHeight="1">
      <c r="B86" s="29"/>
      <c r="C86" s="24" t="s">
        <v>96</v>
      </c>
      <c r="D86" s="30"/>
      <c r="E86" s="30"/>
      <c r="F86" s="30"/>
      <c r="G86" s="30"/>
      <c r="H86" s="30"/>
      <c r="I86" s="105"/>
      <c r="J86" s="30"/>
      <c r="K86" s="30"/>
      <c r="L86" s="33"/>
    </row>
    <row r="87" spans="2:47" s="1" customFormat="1" ht="16.5" customHeight="1">
      <c r="B87" s="29"/>
      <c r="C87" s="30"/>
      <c r="D87" s="30"/>
      <c r="E87" s="231" t="str">
        <f>E9</f>
        <v>03 - Úprava v rozvaděči 2RH</v>
      </c>
      <c r="F87" s="261"/>
      <c r="G87" s="261"/>
      <c r="H87" s="261"/>
      <c r="I87" s="105"/>
      <c r="J87" s="30"/>
      <c r="K87" s="30"/>
      <c r="L87" s="33"/>
    </row>
    <row r="88" spans="2:47" s="1" customFormat="1" ht="6.9" customHeight="1">
      <c r="B88" s="29"/>
      <c r="C88" s="30"/>
      <c r="D88" s="30"/>
      <c r="E88" s="30"/>
      <c r="F88" s="30"/>
      <c r="G88" s="30"/>
      <c r="H88" s="30"/>
      <c r="I88" s="105"/>
      <c r="J88" s="30"/>
      <c r="K88" s="30"/>
      <c r="L88" s="33"/>
    </row>
    <row r="89" spans="2:47" s="1" customFormat="1" ht="12" customHeight="1">
      <c r="B89" s="29"/>
      <c r="C89" s="24" t="s">
        <v>20</v>
      </c>
      <c r="D89" s="30"/>
      <c r="E89" s="30"/>
      <c r="F89" s="22" t="str">
        <f>F12</f>
        <v>Šumperk</v>
      </c>
      <c r="G89" s="30"/>
      <c r="H89" s="30"/>
      <c r="I89" s="107" t="s">
        <v>22</v>
      </c>
      <c r="J89" s="56" t="str">
        <f>IF(J12="","",J12)</f>
        <v>24. 5. 2019</v>
      </c>
      <c r="K89" s="30"/>
      <c r="L89" s="33"/>
    </row>
    <row r="90" spans="2:47" s="1" customFormat="1" ht="6.9" customHeight="1">
      <c r="B90" s="29"/>
      <c r="C90" s="30"/>
      <c r="D90" s="30"/>
      <c r="E90" s="30"/>
      <c r="F90" s="30"/>
      <c r="G90" s="30"/>
      <c r="H90" s="30"/>
      <c r="I90" s="105"/>
      <c r="J90" s="30"/>
      <c r="K90" s="30"/>
      <c r="L90" s="33"/>
    </row>
    <row r="91" spans="2:47" s="1" customFormat="1" ht="15.15" customHeight="1">
      <c r="B91" s="29"/>
      <c r="C91" s="24" t="s">
        <v>24</v>
      </c>
      <c r="D91" s="30"/>
      <c r="E91" s="30"/>
      <c r="F91" s="22" t="str">
        <f>E15</f>
        <v xml:space="preserve"> </v>
      </c>
      <c r="G91" s="30"/>
      <c r="H91" s="30"/>
      <c r="I91" s="107" t="s">
        <v>30</v>
      </c>
      <c r="J91" s="27" t="str">
        <f>E21</f>
        <v>Ing. Pavel Matura</v>
      </c>
      <c r="K91" s="30"/>
      <c r="L91" s="33"/>
    </row>
    <row r="92" spans="2:47" s="1" customFormat="1" ht="15.15" customHeight="1">
      <c r="B92" s="29"/>
      <c r="C92" s="24" t="s">
        <v>28</v>
      </c>
      <c r="D92" s="30"/>
      <c r="E92" s="30"/>
      <c r="F92" s="22" t="str">
        <f>IF(E18="","",E18)</f>
        <v>Vyplň údaj</v>
      </c>
      <c r="G92" s="30"/>
      <c r="H92" s="30"/>
      <c r="I92" s="107" t="s">
        <v>33</v>
      </c>
      <c r="J92" s="27" t="str">
        <f>E24</f>
        <v xml:space="preserve"> </v>
      </c>
      <c r="K92" s="30"/>
      <c r="L92" s="33"/>
    </row>
    <row r="93" spans="2:47" s="1" customFormat="1" ht="10.35" customHeight="1">
      <c r="B93" s="29"/>
      <c r="C93" s="30"/>
      <c r="D93" s="30"/>
      <c r="E93" s="30"/>
      <c r="F93" s="30"/>
      <c r="G93" s="30"/>
      <c r="H93" s="30"/>
      <c r="I93" s="105"/>
      <c r="J93" s="30"/>
      <c r="K93" s="30"/>
      <c r="L93" s="33"/>
    </row>
    <row r="94" spans="2:47" s="1" customFormat="1" ht="29.25" customHeight="1">
      <c r="B94" s="29"/>
      <c r="C94" s="141" t="s">
        <v>99</v>
      </c>
      <c r="D94" s="142"/>
      <c r="E94" s="142"/>
      <c r="F94" s="142"/>
      <c r="G94" s="142"/>
      <c r="H94" s="142"/>
      <c r="I94" s="143"/>
      <c r="J94" s="144" t="s">
        <v>100</v>
      </c>
      <c r="K94" s="142"/>
      <c r="L94" s="33"/>
    </row>
    <row r="95" spans="2:47" s="1" customFormat="1" ht="10.35" customHeight="1">
      <c r="B95" s="29"/>
      <c r="C95" s="30"/>
      <c r="D95" s="30"/>
      <c r="E95" s="30"/>
      <c r="F95" s="30"/>
      <c r="G95" s="30"/>
      <c r="H95" s="30"/>
      <c r="I95" s="105"/>
      <c r="J95" s="30"/>
      <c r="K95" s="30"/>
      <c r="L95" s="33"/>
    </row>
    <row r="96" spans="2:47" s="1" customFormat="1" ht="22.8" customHeight="1">
      <c r="B96" s="29"/>
      <c r="C96" s="145" t="s">
        <v>101</v>
      </c>
      <c r="D96" s="30"/>
      <c r="E96" s="30"/>
      <c r="F96" s="30"/>
      <c r="G96" s="30"/>
      <c r="H96" s="30"/>
      <c r="I96" s="105"/>
      <c r="J96" s="74">
        <f>J118</f>
        <v>0</v>
      </c>
      <c r="K96" s="30"/>
      <c r="L96" s="33"/>
      <c r="AU96" s="12" t="s">
        <v>102</v>
      </c>
    </row>
    <row r="97" spans="2:12" s="8" customFormat="1" ht="24.9" customHeight="1">
      <c r="B97" s="146"/>
      <c r="C97" s="147"/>
      <c r="D97" s="148" t="s">
        <v>353</v>
      </c>
      <c r="E97" s="149"/>
      <c r="F97" s="149"/>
      <c r="G97" s="149"/>
      <c r="H97" s="149"/>
      <c r="I97" s="150"/>
      <c r="J97" s="151">
        <f>J119</f>
        <v>0</v>
      </c>
      <c r="K97" s="147"/>
      <c r="L97" s="152"/>
    </row>
    <row r="98" spans="2:12" s="8" customFormat="1" ht="24.9" customHeight="1">
      <c r="B98" s="146"/>
      <c r="C98" s="147"/>
      <c r="D98" s="148" t="s">
        <v>354</v>
      </c>
      <c r="E98" s="149"/>
      <c r="F98" s="149"/>
      <c r="G98" s="149"/>
      <c r="H98" s="149"/>
      <c r="I98" s="150"/>
      <c r="J98" s="151">
        <f>J122</f>
        <v>0</v>
      </c>
      <c r="K98" s="147"/>
      <c r="L98" s="152"/>
    </row>
    <row r="99" spans="2:12" s="1" customFormat="1" ht="21.75" customHeight="1">
      <c r="B99" s="29"/>
      <c r="C99" s="30"/>
      <c r="D99" s="30"/>
      <c r="E99" s="30"/>
      <c r="F99" s="30"/>
      <c r="G99" s="30"/>
      <c r="H99" s="30"/>
      <c r="I99" s="105"/>
      <c r="J99" s="30"/>
      <c r="K99" s="30"/>
      <c r="L99" s="33"/>
    </row>
    <row r="100" spans="2:12" s="1" customFormat="1" ht="6.9" customHeight="1">
      <c r="B100" s="44"/>
      <c r="C100" s="45"/>
      <c r="D100" s="45"/>
      <c r="E100" s="45"/>
      <c r="F100" s="45"/>
      <c r="G100" s="45"/>
      <c r="H100" s="45"/>
      <c r="I100" s="137"/>
      <c r="J100" s="45"/>
      <c r="K100" s="45"/>
      <c r="L100" s="33"/>
    </row>
    <row r="104" spans="2:12" s="1" customFormat="1" ht="6.9" customHeight="1">
      <c r="B104" s="46"/>
      <c r="C104" s="47"/>
      <c r="D104" s="47"/>
      <c r="E104" s="47"/>
      <c r="F104" s="47"/>
      <c r="G104" s="47"/>
      <c r="H104" s="47"/>
      <c r="I104" s="140"/>
      <c r="J104" s="47"/>
      <c r="K104" s="47"/>
      <c r="L104" s="33"/>
    </row>
    <row r="105" spans="2:12" s="1" customFormat="1" ht="24.9" customHeight="1">
      <c r="B105" s="29"/>
      <c r="C105" s="18" t="s">
        <v>105</v>
      </c>
      <c r="D105" s="30"/>
      <c r="E105" s="30"/>
      <c r="F105" s="30"/>
      <c r="G105" s="30"/>
      <c r="H105" s="30"/>
      <c r="I105" s="105"/>
      <c r="J105" s="30"/>
      <c r="K105" s="30"/>
      <c r="L105" s="33"/>
    </row>
    <row r="106" spans="2:12" s="1" customFormat="1" ht="6.9" customHeight="1">
      <c r="B106" s="29"/>
      <c r="C106" s="30"/>
      <c r="D106" s="30"/>
      <c r="E106" s="30"/>
      <c r="F106" s="30"/>
      <c r="G106" s="30"/>
      <c r="H106" s="30"/>
      <c r="I106" s="105"/>
      <c r="J106" s="30"/>
      <c r="K106" s="30"/>
      <c r="L106" s="33"/>
    </row>
    <row r="107" spans="2:12" s="1" customFormat="1" ht="12" customHeight="1">
      <c r="B107" s="29"/>
      <c r="C107" s="24" t="s">
        <v>16</v>
      </c>
      <c r="D107" s="30"/>
      <c r="E107" s="30"/>
      <c r="F107" s="30"/>
      <c r="G107" s="30"/>
      <c r="H107" s="30"/>
      <c r="I107" s="105"/>
      <c r="J107" s="30"/>
      <c r="K107" s="30"/>
      <c r="L107" s="33"/>
    </row>
    <row r="108" spans="2:12" s="1" customFormat="1" ht="16.5" customHeight="1">
      <c r="B108" s="29"/>
      <c r="C108" s="30"/>
      <c r="D108" s="30"/>
      <c r="E108" s="259" t="str">
        <f>E7</f>
        <v>SPOLEČENSKÉ STŘEDISKO SEVER - VÝTAH, TEMENICKÁ 5, ŠUMPERK</v>
      </c>
      <c r="F108" s="260"/>
      <c r="G108" s="260"/>
      <c r="H108" s="260"/>
      <c r="I108" s="105"/>
      <c r="J108" s="30"/>
      <c r="K108" s="30"/>
      <c r="L108" s="33"/>
    </row>
    <row r="109" spans="2:12" s="1" customFormat="1" ht="12" customHeight="1">
      <c r="B109" s="29"/>
      <c r="C109" s="24" t="s">
        <v>96</v>
      </c>
      <c r="D109" s="30"/>
      <c r="E109" s="30"/>
      <c r="F109" s="30"/>
      <c r="G109" s="30"/>
      <c r="H109" s="30"/>
      <c r="I109" s="105"/>
      <c r="J109" s="30"/>
      <c r="K109" s="30"/>
      <c r="L109" s="33"/>
    </row>
    <row r="110" spans="2:12" s="1" customFormat="1" ht="16.5" customHeight="1">
      <c r="B110" s="29"/>
      <c r="C110" s="30"/>
      <c r="D110" s="30"/>
      <c r="E110" s="231" t="str">
        <f>E9</f>
        <v>03 - Úprava v rozvaděči 2RH</v>
      </c>
      <c r="F110" s="261"/>
      <c r="G110" s="261"/>
      <c r="H110" s="261"/>
      <c r="I110" s="105"/>
      <c r="J110" s="30"/>
      <c r="K110" s="30"/>
      <c r="L110" s="33"/>
    </row>
    <row r="111" spans="2:12" s="1" customFormat="1" ht="6.9" customHeight="1">
      <c r="B111" s="29"/>
      <c r="C111" s="30"/>
      <c r="D111" s="30"/>
      <c r="E111" s="30"/>
      <c r="F111" s="30"/>
      <c r="G111" s="30"/>
      <c r="H111" s="30"/>
      <c r="I111" s="105"/>
      <c r="J111" s="30"/>
      <c r="K111" s="30"/>
      <c r="L111" s="33"/>
    </row>
    <row r="112" spans="2:12" s="1" customFormat="1" ht="12" customHeight="1">
      <c r="B112" s="29"/>
      <c r="C112" s="24" t="s">
        <v>20</v>
      </c>
      <c r="D112" s="30"/>
      <c r="E112" s="30"/>
      <c r="F112" s="22" t="str">
        <f>F12</f>
        <v>Šumperk</v>
      </c>
      <c r="G112" s="30"/>
      <c r="H112" s="30"/>
      <c r="I112" s="107" t="s">
        <v>22</v>
      </c>
      <c r="J112" s="56" t="str">
        <f>IF(J12="","",J12)</f>
        <v>24. 5. 2019</v>
      </c>
      <c r="K112" s="30"/>
      <c r="L112" s="33"/>
    </row>
    <row r="113" spans="2:65" s="1" customFormat="1" ht="6.9" customHeight="1">
      <c r="B113" s="29"/>
      <c r="C113" s="30"/>
      <c r="D113" s="30"/>
      <c r="E113" s="30"/>
      <c r="F113" s="30"/>
      <c r="G113" s="30"/>
      <c r="H113" s="30"/>
      <c r="I113" s="105"/>
      <c r="J113" s="30"/>
      <c r="K113" s="30"/>
      <c r="L113" s="33"/>
    </row>
    <row r="114" spans="2:65" s="1" customFormat="1" ht="15.15" customHeight="1">
      <c r="B114" s="29"/>
      <c r="C114" s="24" t="s">
        <v>24</v>
      </c>
      <c r="D114" s="30"/>
      <c r="E114" s="30"/>
      <c r="F114" s="22" t="str">
        <f>E15</f>
        <v xml:space="preserve"> </v>
      </c>
      <c r="G114" s="30"/>
      <c r="H114" s="30"/>
      <c r="I114" s="107" t="s">
        <v>30</v>
      </c>
      <c r="J114" s="27" t="str">
        <f>E21</f>
        <v>Ing. Pavel Matura</v>
      </c>
      <c r="K114" s="30"/>
      <c r="L114" s="33"/>
    </row>
    <row r="115" spans="2:65" s="1" customFormat="1" ht="15.15" customHeight="1">
      <c r="B115" s="29"/>
      <c r="C115" s="24" t="s">
        <v>28</v>
      </c>
      <c r="D115" s="30"/>
      <c r="E115" s="30"/>
      <c r="F115" s="22" t="str">
        <f>IF(E18="","",E18)</f>
        <v>Vyplň údaj</v>
      </c>
      <c r="G115" s="30"/>
      <c r="H115" s="30"/>
      <c r="I115" s="107" t="s">
        <v>33</v>
      </c>
      <c r="J115" s="27" t="str">
        <f>E24</f>
        <v xml:space="preserve"> </v>
      </c>
      <c r="K115" s="30"/>
      <c r="L115" s="33"/>
    </row>
    <row r="116" spans="2:65" s="1" customFormat="1" ht="10.35" customHeight="1">
      <c r="B116" s="29"/>
      <c r="C116" s="30"/>
      <c r="D116" s="30"/>
      <c r="E116" s="30"/>
      <c r="F116" s="30"/>
      <c r="G116" s="30"/>
      <c r="H116" s="30"/>
      <c r="I116" s="105"/>
      <c r="J116" s="30"/>
      <c r="K116" s="30"/>
      <c r="L116" s="33"/>
    </row>
    <row r="117" spans="2:65" s="9" customFormat="1" ht="29.25" customHeight="1">
      <c r="B117" s="153"/>
      <c r="C117" s="154" t="s">
        <v>106</v>
      </c>
      <c r="D117" s="155" t="s">
        <v>60</v>
      </c>
      <c r="E117" s="155" t="s">
        <v>56</v>
      </c>
      <c r="F117" s="155" t="s">
        <v>57</v>
      </c>
      <c r="G117" s="155" t="s">
        <v>107</v>
      </c>
      <c r="H117" s="155" t="s">
        <v>108</v>
      </c>
      <c r="I117" s="156" t="s">
        <v>109</v>
      </c>
      <c r="J117" s="155" t="s">
        <v>100</v>
      </c>
      <c r="K117" s="157" t="s">
        <v>110</v>
      </c>
      <c r="L117" s="158"/>
      <c r="M117" s="65" t="s">
        <v>1</v>
      </c>
      <c r="N117" s="66" t="s">
        <v>39</v>
      </c>
      <c r="O117" s="66" t="s">
        <v>111</v>
      </c>
      <c r="P117" s="66" t="s">
        <v>112</v>
      </c>
      <c r="Q117" s="66" t="s">
        <v>113</v>
      </c>
      <c r="R117" s="66" t="s">
        <v>114</v>
      </c>
      <c r="S117" s="66" t="s">
        <v>115</v>
      </c>
      <c r="T117" s="66" t="s">
        <v>116</v>
      </c>
      <c r="U117" s="67" t="s">
        <v>117</v>
      </c>
    </row>
    <row r="118" spans="2:65" s="1" customFormat="1" ht="22.8" customHeight="1">
      <c r="B118" s="29"/>
      <c r="C118" s="72" t="s">
        <v>118</v>
      </c>
      <c r="D118" s="30"/>
      <c r="E118" s="30"/>
      <c r="F118" s="30"/>
      <c r="G118" s="30"/>
      <c r="H118" s="30"/>
      <c r="I118" s="105"/>
      <c r="J118" s="159">
        <f>BK118</f>
        <v>0</v>
      </c>
      <c r="K118" s="30"/>
      <c r="L118" s="33"/>
      <c r="M118" s="68"/>
      <c r="N118" s="69"/>
      <c r="O118" s="69"/>
      <c r="P118" s="160">
        <f>P119+P122</f>
        <v>0</v>
      </c>
      <c r="Q118" s="69"/>
      <c r="R118" s="160">
        <f>R119+R122</f>
        <v>0</v>
      </c>
      <c r="S118" s="69"/>
      <c r="T118" s="160">
        <f>T119+T122</f>
        <v>0</v>
      </c>
      <c r="U118" s="70"/>
      <c r="AT118" s="12" t="s">
        <v>74</v>
      </c>
      <c r="AU118" s="12" t="s">
        <v>102</v>
      </c>
      <c r="BK118" s="161">
        <f>BK119+BK122</f>
        <v>0</v>
      </c>
    </row>
    <row r="119" spans="2:65" s="10" customFormat="1" ht="25.95" customHeight="1">
      <c r="B119" s="162"/>
      <c r="C119" s="163"/>
      <c r="D119" s="164" t="s">
        <v>74</v>
      </c>
      <c r="E119" s="165" t="s">
        <v>355</v>
      </c>
      <c r="F119" s="165" t="s">
        <v>90</v>
      </c>
      <c r="G119" s="163"/>
      <c r="H119" s="163"/>
      <c r="I119" s="166"/>
      <c r="J119" s="167">
        <f>BK119</f>
        <v>0</v>
      </c>
      <c r="K119" s="163"/>
      <c r="L119" s="168"/>
      <c r="M119" s="169"/>
      <c r="N119" s="170"/>
      <c r="O119" s="170"/>
      <c r="P119" s="171">
        <f>SUM(P120:P121)</f>
        <v>0</v>
      </c>
      <c r="Q119" s="170"/>
      <c r="R119" s="171">
        <f>SUM(R120:R121)</f>
        <v>0</v>
      </c>
      <c r="S119" s="170"/>
      <c r="T119" s="171">
        <f>SUM(T120:T121)</f>
        <v>0</v>
      </c>
      <c r="U119" s="172"/>
      <c r="AR119" s="173" t="s">
        <v>83</v>
      </c>
      <c r="AT119" s="174" t="s">
        <v>74</v>
      </c>
      <c r="AU119" s="174" t="s">
        <v>75</v>
      </c>
      <c r="AY119" s="173" t="s">
        <v>121</v>
      </c>
      <c r="BK119" s="175">
        <f>SUM(BK120:BK121)</f>
        <v>0</v>
      </c>
    </row>
    <row r="120" spans="2:65" s="1" customFormat="1" ht="16.5" customHeight="1">
      <c r="B120" s="29"/>
      <c r="C120" s="189" t="s">
        <v>85</v>
      </c>
      <c r="D120" s="189" t="s">
        <v>128</v>
      </c>
      <c r="E120" s="190" t="s">
        <v>356</v>
      </c>
      <c r="F120" s="191" t="s">
        <v>357</v>
      </c>
      <c r="G120" s="192" t="s">
        <v>151</v>
      </c>
      <c r="H120" s="193">
        <v>1</v>
      </c>
      <c r="I120" s="194"/>
      <c r="J120" s="195">
        <f>ROUND(I120*H120,2)</f>
        <v>0</v>
      </c>
      <c r="K120" s="191" t="s">
        <v>1</v>
      </c>
      <c r="L120" s="196"/>
      <c r="M120" s="197" t="s">
        <v>1</v>
      </c>
      <c r="N120" s="198" t="s">
        <v>40</v>
      </c>
      <c r="O120" s="61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5">
        <f>S120*H120</f>
        <v>0</v>
      </c>
      <c r="U120" s="186" t="s">
        <v>1</v>
      </c>
      <c r="AR120" s="187" t="s">
        <v>141</v>
      </c>
      <c r="AT120" s="187" t="s">
        <v>128</v>
      </c>
      <c r="AU120" s="187" t="s">
        <v>83</v>
      </c>
      <c r="AY120" s="12" t="s">
        <v>121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2" t="s">
        <v>83</v>
      </c>
      <c r="BK120" s="188">
        <f>ROUND(I120*H120,2)</f>
        <v>0</v>
      </c>
      <c r="BL120" s="12" t="s">
        <v>136</v>
      </c>
      <c r="BM120" s="187" t="s">
        <v>358</v>
      </c>
    </row>
    <row r="121" spans="2:65" s="1" customFormat="1" ht="16.5" customHeight="1">
      <c r="B121" s="29"/>
      <c r="C121" s="176" t="s">
        <v>83</v>
      </c>
      <c r="D121" s="176" t="s">
        <v>122</v>
      </c>
      <c r="E121" s="177" t="s">
        <v>359</v>
      </c>
      <c r="F121" s="178" t="s">
        <v>360</v>
      </c>
      <c r="G121" s="179" t="s">
        <v>361</v>
      </c>
      <c r="H121" s="180">
        <v>3</v>
      </c>
      <c r="I121" s="181"/>
      <c r="J121" s="182">
        <f>ROUND(I121*H121,2)</f>
        <v>0</v>
      </c>
      <c r="K121" s="178" t="s">
        <v>126</v>
      </c>
      <c r="L121" s="33"/>
      <c r="M121" s="183" t="s">
        <v>1</v>
      </c>
      <c r="N121" s="184" t="s">
        <v>40</v>
      </c>
      <c r="O121" s="61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5">
        <f>S121*H121</f>
        <v>0</v>
      </c>
      <c r="U121" s="186" t="s">
        <v>1</v>
      </c>
      <c r="AR121" s="187" t="s">
        <v>323</v>
      </c>
      <c r="AT121" s="187" t="s">
        <v>122</v>
      </c>
      <c r="AU121" s="187" t="s">
        <v>83</v>
      </c>
      <c r="AY121" s="12" t="s">
        <v>121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2" t="s">
        <v>83</v>
      </c>
      <c r="BK121" s="188">
        <f>ROUND(I121*H121,2)</f>
        <v>0</v>
      </c>
      <c r="BL121" s="12" t="s">
        <v>323</v>
      </c>
      <c r="BM121" s="187" t="s">
        <v>362</v>
      </c>
    </row>
    <row r="122" spans="2:65" s="10" customFormat="1" ht="25.95" customHeight="1">
      <c r="B122" s="162"/>
      <c r="C122" s="163"/>
      <c r="D122" s="164" t="s">
        <v>74</v>
      </c>
      <c r="E122" s="165" t="s">
        <v>363</v>
      </c>
      <c r="F122" s="165" t="s">
        <v>364</v>
      </c>
      <c r="G122" s="163"/>
      <c r="H122" s="163"/>
      <c r="I122" s="166"/>
      <c r="J122" s="167">
        <f>BK122</f>
        <v>0</v>
      </c>
      <c r="K122" s="163"/>
      <c r="L122" s="168"/>
      <c r="M122" s="169"/>
      <c r="N122" s="170"/>
      <c r="O122" s="170"/>
      <c r="P122" s="171">
        <f>SUM(P123:P125)</f>
        <v>0</v>
      </c>
      <c r="Q122" s="170"/>
      <c r="R122" s="171">
        <f>SUM(R123:R125)</f>
        <v>0</v>
      </c>
      <c r="S122" s="170"/>
      <c r="T122" s="171">
        <f>SUM(T123:T125)</f>
        <v>0</v>
      </c>
      <c r="U122" s="172"/>
      <c r="AR122" s="173" t="s">
        <v>83</v>
      </c>
      <c r="AT122" s="174" t="s">
        <v>74</v>
      </c>
      <c r="AU122" s="174" t="s">
        <v>75</v>
      </c>
      <c r="AY122" s="173" t="s">
        <v>121</v>
      </c>
      <c r="BK122" s="175">
        <f>SUM(BK123:BK125)</f>
        <v>0</v>
      </c>
    </row>
    <row r="123" spans="2:65" s="1" customFormat="1" ht="24" customHeight="1">
      <c r="B123" s="29"/>
      <c r="C123" s="189" t="s">
        <v>133</v>
      </c>
      <c r="D123" s="189" t="s">
        <v>128</v>
      </c>
      <c r="E123" s="190" t="s">
        <v>365</v>
      </c>
      <c r="F123" s="191" t="s">
        <v>366</v>
      </c>
      <c r="G123" s="192" t="s">
        <v>151</v>
      </c>
      <c r="H123" s="193">
        <v>1</v>
      </c>
      <c r="I123" s="194"/>
      <c r="J123" s="195">
        <f>ROUND(I123*H123,2)</f>
        <v>0</v>
      </c>
      <c r="K123" s="191" t="s">
        <v>1</v>
      </c>
      <c r="L123" s="196"/>
      <c r="M123" s="197" t="s">
        <v>1</v>
      </c>
      <c r="N123" s="198" t="s">
        <v>40</v>
      </c>
      <c r="O123" s="61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5">
        <f>S123*H123</f>
        <v>0</v>
      </c>
      <c r="U123" s="186" t="s">
        <v>1</v>
      </c>
      <c r="AR123" s="187" t="s">
        <v>141</v>
      </c>
      <c r="AT123" s="187" t="s">
        <v>128</v>
      </c>
      <c r="AU123" s="187" t="s">
        <v>83</v>
      </c>
      <c r="AY123" s="12" t="s">
        <v>121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2" t="s">
        <v>83</v>
      </c>
      <c r="BK123" s="188">
        <f>ROUND(I123*H123,2)</f>
        <v>0</v>
      </c>
      <c r="BL123" s="12" t="s">
        <v>136</v>
      </c>
      <c r="BM123" s="187" t="s">
        <v>367</v>
      </c>
    </row>
    <row r="124" spans="2:65" s="1" customFormat="1" ht="24" customHeight="1">
      <c r="B124" s="29"/>
      <c r="C124" s="189" t="s">
        <v>138</v>
      </c>
      <c r="D124" s="189" t="s">
        <v>128</v>
      </c>
      <c r="E124" s="190" t="s">
        <v>368</v>
      </c>
      <c r="F124" s="191" t="s">
        <v>369</v>
      </c>
      <c r="G124" s="192" t="s">
        <v>151</v>
      </c>
      <c r="H124" s="193">
        <v>1</v>
      </c>
      <c r="I124" s="194"/>
      <c r="J124" s="195">
        <f>ROUND(I124*H124,2)</f>
        <v>0</v>
      </c>
      <c r="K124" s="191" t="s">
        <v>1</v>
      </c>
      <c r="L124" s="196"/>
      <c r="M124" s="197" t="s">
        <v>1</v>
      </c>
      <c r="N124" s="198" t="s">
        <v>40</v>
      </c>
      <c r="O124" s="61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5">
        <f>S124*H124</f>
        <v>0</v>
      </c>
      <c r="U124" s="186" t="s">
        <v>1</v>
      </c>
      <c r="AR124" s="187" t="s">
        <v>141</v>
      </c>
      <c r="AT124" s="187" t="s">
        <v>128</v>
      </c>
      <c r="AU124" s="187" t="s">
        <v>83</v>
      </c>
      <c r="AY124" s="12" t="s">
        <v>121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2" t="s">
        <v>83</v>
      </c>
      <c r="BK124" s="188">
        <f>ROUND(I124*H124,2)</f>
        <v>0</v>
      </c>
      <c r="BL124" s="12" t="s">
        <v>136</v>
      </c>
      <c r="BM124" s="187" t="s">
        <v>370</v>
      </c>
    </row>
    <row r="125" spans="2:65" s="1" customFormat="1" ht="24" customHeight="1">
      <c r="B125" s="29"/>
      <c r="C125" s="189" t="s">
        <v>143</v>
      </c>
      <c r="D125" s="189" t="s">
        <v>128</v>
      </c>
      <c r="E125" s="190" t="s">
        <v>371</v>
      </c>
      <c r="F125" s="191" t="s">
        <v>372</v>
      </c>
      <c r="G125" s="192" t="s">
        <v>151</v>
      </c>
      <c r="H125" s="193">
        <v>1</v>
      </c>
      <c r="I125" s="194"/>
      <c r="J125" s="195">
        <f>ROUND(I125*H125,2)</f>
        <v>0</v>
      </c>
      <c r="K125" s="191" t="s">
        <v>1</v>
      </c>
      <c r="L125" s="196"/>
      <c r="M125" s="199" t="s">
        <v>1</v>
      </c>
      <c r="N125" s="200" t="s">
        <v>40</v>
      </c>
      <c r="O125" s="201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2">
        <f>S125*H125</f>
        <v>0</v>
      </c>
      <c r="U125" s="203" t="s">
        <v>1</v>
      </c>
      <c r="AR125" s="187" t="s">
        <v>141</v>
      </c>
      <c r="AT125" s="187" t="s">
        <v>128</v>
      </c>
      <c r="AU125" s="187" t="s">
        <v>83</v>
      </c>
      <c r="AY125" s="12" t="s">
        <v>121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2" t="s">
        <v>83</v>
      </c>
      <c r="BK125" s="188">
        <f>ROUND(I125*H125,2)</f>
        <v>0</v>
      </c>
      <c r="BL125" s="12" t="s">
        <v>136</v>
      </c>
      <c r="BM125" s="187" t="s">
        <v>373</v>
      </c>
    </row>
    <row r="126" spans="2:65" s="1" customFormat="1" ht="6.9" customHeight="1">
      <c r="B126" s="44"/>
      <c r="C126" s="45"/>
      <c r="D126" s="45"/>
      <c r="E126" s="45"/>
      <c r="F126" s="45"/>
      <c r="G126" s="45"/>
      <c r="H126" s="45"/>
      <c r="I126" s="137"/>
      <c r="J126" s="45"/>
      <c r="K126" s="45"/>
      <c r="L126" s="33"/>
    </row>
  </sheetData>
  <sheetProtection algorithmName="SHA-512" hashValue="Qqq+gRMGwmm8pY7njzeWo3SyzC1lQLJgwaHekg2kAmRcu6Q/zxDXptlu26F609+i4rcUDtp3zh5mv3SV6fVfhQ==" saltValue="VGguV83pLW/G8NQXBxxOw7JMBD1gUBRRrCUTbrY8nMvtMRCcEtWnGQ1hJu6evU8SoKbIqfzcatnrjV6zjmiamA==" spinCount="100000" sheet="1" objects="1" scenarios="1" formatColumns="0" formatRows="0" autoFilter="0"/>
  <autoFilter ref="C117:K12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9"/>
  <sheetViews>
    <sheetView showGridLines="0" topLeftCell="A116" workbookViewId="0"/>
  </sheetViews>
  <sheetFormatPr defaultRowHeight="13.8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98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1" width="14.140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2" t="s">
        <v>94</v>
      </c>
    </row>
    <row r="3" spans="2:46" ht="6.9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5"/>
      <c r="AT3" s="12" t="s">
        <v>85</v>
      </c>
    </row>
    <row r="4" spans="2:46" ht="24.9" customHeight="1">
      <c r="B4" s="15"/>
      <c r="D4" s="102" t="s">
        <v>95</v>
      </c>
      <c r="L4" s="15"/>
      <c r="M4" s="103" t="s">
        <v>10</v>
      </c>
      <c r="AT4" s="12" t="s">
        <v>4</v>
      </c>
    </row>
    <row r="5" spans="2:46" ht="6.9" customHeight="1">
      <c r="B5" s="15"/>
      <c r="L5" s="15"/>
    </row>
    <row r="6" spans="2:46" ht="12" customHeight="1">
      <c r="B6" s="15"/>
      <c r="D6" s="104" t="s">
        <v>16</v>
      </c>
      <c r="L6" s="15"/>
    </row>
    <row r="7" spans="2:46" ht="16.5" customHeight="1">
      <c r="B7" s="15"/>
      <c r="E7" s="252" t="str">
        <f>'Rekapitulace stavby'!K6</f>
        <v>SPOLEČENSKÉ STŘEDISKO SEVER - VÝTAH, TEMENICKÁ 5, ŠUMPERK</v>
      </c>
      <c r="F7" s="253"/>
      <c r="G7" s="253"/>
      <c r="H7" s="253"/>
      <c r="L7" s="15"/>
    </row>
    <row r="8" spans="2:46" s="1" customFormat="1" ht="12" customHeight="1">
      <c r="B8" s="33"/>
      <c r="D8" s="104" t="s">
        <v>96</v>
      </c>
      <c r="I8" s="105"/>
      <c r="L8" s="33"/>
    </row>
    <row r="9" spans="2:46" s="1" customFormat="1" ht="36.9" customHeight="1">
      <c r="B9" s="33"/>
      <c r="E9" s="254" t="s">
        <v>374</v>
      </c>
      <c r="F9" s="255"/>
      <c r="G9" s="255"/>
      <c r="H9" s="255"/>
      <c r="I9" s="105"/>
      <c r="L9" s="33"/>
    </row>
    <row r="10" spans="2:46" s="1" customFormat="1" ht="10.199999999999999">
      <c r="B10" s="33"/>
      <c r="I10" s="105"/>
      <c r="L10" s="33"/>
    </row>
    <row r="11" spans="2:46" s="1" customFormat="1" ht="12" customHeight="1">
      <c r="B11" s="33"/>
      <c r="D11" s="104" t="s">
        <v>18</v>
      </c>
      <c r="F11" s="106" t="s">
        <v>1</v>
      </c>
      <c r="I11" s="107" t="s">
        <v>19</v>
      </c>
      <c r="J11" s="106" t="s">
        <v>1</v>
      </c>
      <c r="L11" s="33"/>
    </row>
    <row r="12" spans="2:46" s="1" customFormat="1" ht="12" customHeight="1">
      <c r="B12" s="33"/>
      <c r="D12" s="104" t="s">
        <v>20</v>
      </c>
      <c r="F12" s="106" t="s">
        <v>21</v>
      </c>
      <c r="I12" s="107" t="s">
        <v>22</v>
      </c>
      <c r="J12" s="108" t="str">
        <f>'Rekapitulace stavby'!AN8</f>
        <v>24. 5. 2019</v>
      </c>
      <c r="L12" s="33"/>
    </row>
    <row r="13" spans="2:46" s="1" customFormat="1" ht="10.8" customHeight="1">
      <c r="B13" s="33"/>
      <c r="I13" s="105"/>
      <c r="L13" s="33"/>
    </row>
    <row r="14" spans="2:46" s="1" customFormat="1" ht="12" customHeight="1">
      <c r="B14" s="33"/>
      <c r="D14" s="104" t="s">
        <v>24</v>
      </c>
      <c r="I14" s="107" t="s">
        <v>25</v>
      </c>
      <c r="J14" s="106" t="str">
        <f>IF('Rekapitulace stavby'!AN10="","",'Rekapitulace stavby'!AN10)</f>
        <v/>
      </c>
      <c r="L14" s="33"/>
    </row>
    <row r="15" spans="2:46" s="1" customFormat="1" ht="18" customHeight="1">
      <c r="B15" s="33"/>
      <c r="E15" s="106" t="str">
        <f>IF('Rekapitulace stavby'!E11="","",'Rekapitulace stavby'!E11)</f>
        <v xml:space="preserve"> </v>
      </c>
      <c r="I15" s="107" t="s">
        <v>27</v>
      </c>
      <c r="J15" s="106" t="str">
        <f>IF('Rekapitulace stavby'!AN11="","",'Rekapitulace stavby'!AN11)</f>
        <v/>
      </c>
      <c r="L15" s="33"/>
    </row>
    <row r="16" spans="2:46" s="1" customFormat="1" ht="6.9" customHeight="1">
      <c r="B16" s="33"/>
      <c r="I16" s="105"/>
      <c r="L16" s="33"/>
    </row>
    <row r="17" spans="2:12" s="1" customFormat="1" ht="12" customHeight="1">
      <c r="B17" s="33"/>
      <c r="D17" s="104" t="s">
        <v>28</v>
      </c>
      <c r="I17" s="107" t="s">
        <v>25</v>
      </c>
      <c r="J17" s="25" t="str">
        <f>'Rekapitulace stavby'!AN13</f>
        <v>Vyplň údaj</v>
      </c>
      <c r="L17" s="33"/>
    </row>
    <row r="18" spans="2:12" s="1" customFormat="1" ht="18" customHeight="1">
      <c r="B18" s="33"/>
      <c r="E18" s="256" t="str">
        <f>'Rekapitulace stavby'!E14</f>
        <v>Vyplň údaj</v>
      </c>
      <c r="F18" s="257"/>
      <c r="G18" s="257"/>
      <c r="H18" s="257"/>
      <c r="I18" s="107" t="s">
        <v>27</v>
      </c>
      <c r="J18" s="25" t="str">
        <f>'Rekapitulace stavby'!AN14</f>
        <v>Vyplň údaj</v>
      </c>
      <c r="L18" s="33"/>
    </row>
    <row r="19" spans="2:12" s="1" customFormat="1" ht="6.9" customHeight="1">
      <c r="B19" s="33"/>
      <c r="I19" s="105"/>
      <c r="L19" s="33"/>
    </row>
    <row r="20" spans="2:12" s="1" customFormat="1" ht="12" customHeight="1">
      <c r="B20" s="33"/>
      <c r="D20" s="104" t="s">
        <v>30</v>
      </c>
      <c r="I20" s="107" t="s">
        <v>25</v>
      </c>
      <c r="J20" s="106" t="s">
        <v>1</v>
      </c>
      <c r="L20" s="33"/>
    </row>
    <row r="21" spans="2:12" s="1" customFormat="1" ht="18" customHeight="1">
      <c r="B21" s="33"/>
      <c r="E21" s="106" t="s">
        <v>31</v>
      </c>
      <c r="I21" s="107" t="s">
        <v>27</v>
      </c>
      <c r="J21" s="106" t="s">
        <v>1</v>
      </c>
      <c r="L21" s="33"/>
    </row>
    <row r="22" spans="2:12" s="1" customFormat="1" ht="6.9" customHeight="1">
      <c r="B22" s="33"/>
      <c r="I22" s="105"/>
      <c r="L22" s="33"/>
    </row>
    <row r="23" spans="2:12" s="1" customFormat="1" ht="12" customHeight="1">
      <c r="B23" s="33"/>
      <c r="D23" s="104" t="s">
        <v>33</v>
      </c>
      <c r="I23" s="107" t="s">
        <v>25</v>
      </c>
      <c r="J23" s="106" t="str">
        <f>IF('Rekapitulace stavby'!AN19="","",'Rekapitulace stavby'!AN19)</f>
        <v/>
      </c>
      <c r="L23" s="33"/>
    </row>
    <row r="24" spans="2:12" s="1" customFormat="1" ht="18" customHeight="1">
      <c r="B24" s="33"/>
      <c r="E24" s="106" t="str">
        <f>IF('Rekapitulace stavby'!E20="","",'Rekapitulace stavby'!E20)</f>
        <v xml:space="preserve"> </v>
      </c>
      <c r="I24" s="107" t="s">
        <v>27</v>
      </c>
      <c r="J24" s="106" t="str">
        <f>IF('Rekapitulace stavby'!AN20="","",'Rekapitulace stavby'!AN20)</f>
        <v/>
      </c>
      <c r="L24" s="33"/>
    </row>
    <row r="25" spans="2:12" s="1" customFormat="1" ht="6.9" customHeight="1">
      <c r="B25" s="33"/>
      <c r="I25" s="105"/>
      <c r="L25" s="33"/>
    </row>
    <row r="26" spans="2:12" s="1" customFormat="1" ht="12" customHeight="1">
      <c r="B26" s="33"/>
      <c r="D26" s="104" t="s">
        <v>34</v>
      </c>
      <c r="I26" s="105"/>
      <c r="L26" s="33"/>
    </row>
    <row r="27" spans="2:12" s="7" customFormat="1" ht="16.5" customHeight="1">
      <c r="B27" s="109"/>
      <c r="E27" s="258" t="s">
        <v>1</v>
      </c>
      <c r="F27" s="258"/>
      <c r="G27" s="258"/>
      <c r="H27" s="258"/>
      <c r="I27" s="110"/>
      <c r="L27" s="109"/>
    </row>
    <row r="28" spans="2:12" s="1" customFormat="1" ht="6.9" customHeight="1">
      <c r="B28" s="33"/>
      <c r="I28" s="105"/>
      <c r="L28" s="33"/>
    </row>
    <row r="29" spans="2:12" s="1" customFormat="1" ht="6.9" customHeight="1">
      <c r="B29" s="33"/>
      <c r="D29" s="57"/>
      <c r="E29" s="57"/>
      <c r="F29" s="57"/>
      <c r="G29" s="57"/>
      <c r="H29" s="57"/>
      <c r="I29" s="111"/>
      <c r="J29" s="57"/>
      <c r="K29" s="57"/>
      <c r="L29" s="33"/>
    </row>
    <row r="30" spans="2:12" s="1" customFormat="1" ht="25.35" customHeight="1">
      <c r="B30" s="33"/>
      <c r="D30" s="112" t="s">
        <v>35</v>
      </c>
      <c r="I30" s="105"/>
      <c r="J30" s="113">
        <f>ROUND(J118, 2)</f>
        <v>0</v>
      </c>
      <c r="L30" s="33"/>
    </row>
    <row r="31" spans="2:12" s="1" customFormat="1" ht="6.9" customHeight="1">
      <c r="B31" s="33"/>
      <c r="D31" s="57"/>
      <c r="E31" s="57"/>
      <c r="F31" s="57"/>
      <c r="G31" s="57"/>
      <c r="H31" s="57"/>
      <c r="I31" s="111"/>
      <c r="J31" s="57"/>
      <c r="K31" s="57"/>
      <c r="L31" s="33"/>
    </row>
    <row r="32" spans="2:12" s="1" customFormat="1" ht="14.4" customHeight="1">
      <c r="B32" s="33"/>
      <c r="F32" s="114" t="s">
        <v>37</v>
      </c>
      <c r="I32" s="115" t="s">
        <v>36</v>
      </c>
      <c r="J32" s="114" t="s">
        <v>38</v>
      </c>
      <c r="L32" s="33"/>
    </row>
    <row r="33" spans="2:12" s="1" customFormat="1" ht="14.4" customHeight="1">
      <c r="B33" s="33"/>
      <c r="D33" s="116" t="s">
        <v>39</v>
      </c>
      <c r="E33" s="104" t="s">
        <v>40</v>
      </c>
      <c r="F33" s="117">
        <f>ROUND((SUM(BE118:BE128)),  2)</f>
        <v>0</v>
      </c>
      <c r="I33" s="118">
        <v>0.21</v>
      </c>
      <c r="J33" s="117">
        <f>ROUND(((SUM(BE118:BE128))*I33),  2)</f>
        <v>0</v>
      </c>
      <c r="L33" s="33"/>
    </row>
    <row r="34" spans="2:12" s="1" customFormat="1" ht="14.4" customHeight="1">
      <c r="B34" s="33"/>
      <c r="E34" s="104" t="s">
        <v>41</v>
      </c>
      <c r="F34" s="117">
        <f>ROUND((SUM(BF118:BF128)),  2)</f>
        <v>0</v>
      </c>
      <c r="I34" s="118">
        <v>0.15</v>
      </c>
      <c r="J34" s="117">
        <f>ROUND(((SUM(BF118:BF128))*I34),  2)</f>
        <v>0</v>
      </c>
      <c r="L34" s="33"/>
    </row>
    <row r="35" spans="2:12" s="1" customFormat="1" ht="14.4" hidden="1" customHeight="1">
      <c r="B35" s="33"/>
      <c r="E35" s="104" t="s">
        <v>42</v>
      </c>
      <c r="F35" s="117">
        <f>ROUND((SUM(BG118:BG128)),  2)</f>
        <v>0</v>
      </c>
      <c r="I35" s="118">
        <v>0.21</v>
      </c>
      <c r="J35" s="117">
        <f>0</f>
        <v>0</v>
      </c>
      <c r="L35" s="33"/>
    </row>
    <row r="36" spans="2:12" s="1" customFormat="1" ht="14.4" hidden="1" customHeight="1">
      <c r="B36" s="33"/>
      <c r="E36" s="104" t="s">
        <v>43</v>
      </c>
      <c r="F36" s="117">
        <f>ROUND((SUM(BH118:BH128)),  2)</f>
        <v>0</v>
      </c>
      <c r="I36" s="118">
        <v>0.15</v>
      </c>
      <c r="J36" s="117">
        <f>0</f>
        <v>0</v>
      </c>
      <c r="L36" s="33"/>
    </row>
    <row r="37" spans="2:12" s="1" customFormat="1" ht="14.4" hidden="1" customHeight="1">
      <c r="B37" s="33"/>
      <c r="E37" s="104" t="s">
        <v>44</v>
      </c>
      <c r="F37" s="117">
        <f>ROUND((SUM(BI118:BI128)),  2)</f>
        <v>0</v>
      </c>
      <c r="I37" s="118">
        <v>0</v>
      </c>
      <c r="J37" s="117">
        <f>0</f>
        <v>0</v>
      </c>
      <c r="L37" s="33"/>
    </row>
    <row r="38" spans="2:12" s="1" customFormat="1" ht="6.9" customHeight="1">
      <c r="B38" s="33"/>
      <c r="I38" s="105"/>
      <c r="L38" s="33"/>
    </row>
    <row r="39" spans="2:12" s="1" customFormat="1" ht="25.35" customHeight="1">
      <c r="B39" s="33"/>
      <c r="C39" s="119"/>
      <c r="D39" s="120" t="s">
        <v>45</v>
      </c>
      <c r="E39" s="121"/>
      <c r="F39" s="121"/>
      <c r="G39" s="122" t="s">
        <v>46</v>
      </c>
      <c r="H39" s="123" t="s">
        <v>47</v>
      </c>
      <c r="I39" s="124"/>
      <c r="J39" s="125">
        <f>SUM(J30:J37)</f>
        <v>0</v>
      </c>
      <c r="K39" s="126"/>
      <c r="L39" s="33"/>
    </row>
    <row r="40" spans="2:12" s="1" customFormat="1" ht="14.4" customHeight="1">
      <c r="B40" s="33"/>
      <c r="I40" s="105"/>
      <c r="L40" s="33"/>
    </row>
    <row r="41" spans="2:12" ht="14.4" customHeight="1">
      <c r="B41" s="15"/>
      <c r="L41" s="15"/>
    </row>
    <row r="42" spans="2:12" ht="14.4" customHeight="1">
      <c r="B42" s="15"/>
      <c r="L42" s="15"/>
    </row>
    <row r="43" spans="2:12" ht="14.4" customHeight="1">
      <c r="B43" s="15"/>
      <c r="L43" s="15"/>
    </row>
    <row r="44" spans="2:12" ht="14.4" customHeight="1">
      <c r="B44" s="15"/>
      <c r="L44" s="15"/>
    </row>
    <row r="45" spans="2:12" ht="14.4" customHeight="1">
      <c r="B45" s="15"/>
      <c r="L45" s="15"/>
    </row>
    <row r="46" spans="2:12" ht="14.4" customHeight="1">
      <c r="B46" s="15"/>
      <c r="L46" s="15"/>
    </row>
    <row r="47" spans="2:12" ht="14.4" customHeight="1">
      <c r="B47" s="15"/>
      <c r="L47" s="15"/>
    </row>
    <row r="48" spans="2:12" ht="14.4" customHeight="1">
      <c r="B48" s="15"/>
      <c r="L48" s="15"/>
    </row>
    <row r="49" spans="2:12" ht="14.4" customHeight="1">
      <c r="B49" s="15"/>
      <c r="L49" s="15"/>
    </row>
    <row r="50" spans="2:12" s="1" customFormat="1" ht="14.4" customHeight="1">
      <c r="B50" s="33"/>
      <c r="D50" s="127" t="s">
        <v>48</v>
      </c>
      <c r="E50" s="128"/>
      <c r="F50" s="128"/>
      <c r="G50" s="127" t="s">
        <v>49</v>
      </c>
      <c r="H50" s="128"/>
      <c r="I50" s="129"/>
      <c r="J50" s="128"/>
      <c r="K50" s="128"/>
      <c r="L50" s="33"/>
    </row>
    <row r="51" spans="2:12" ht="10.199999999999999">
      <c r="B51" s="15"/>
      <c r="L51" s="15"/>
    </row>
    <row r="52" spans="2:12" ht="10.199999999999999">
      <c r="B52" s="15"/>
      <c r="L52" s="15"/>
    </row>
    <row r="53" spans="2:12" ht="10.199999999999999">
      <c r="B53" s="15"/>
      <c r="L53" s="15"/>
    </row>
    <row r="54" spans="2:12" ht="10.199999999999999">
      <c r="B54" s="15"/>
      <c r="L54" s="15"/>
    </row>
    <row r="55" spans="2:12" ht="10.199999999999999">
      <c r="B55" s="15"/>
      <c r="L55" s="15"/>
    </row>
    <row r="56" spans="2:12" ht="10.199999999999999">
      <c r="B56" s="15"/>
      <c r="L56" s="15"/>
    </row>
    <row r="57" spans="2:12" ht="10.199999999999999">
      <c r="B57" s="15"/>
      <c r="L57" s="15"/>
    </row>
    <row r="58" spans="2:12" ht="10.199999999999999">
      <c r="B58" s="15"/>
      <c r="L58" s="15"/>
    </row>
    <row r="59" spans="2:12" ht="10.199999999999999">
      <c r="B59" s="15"/>
      <c r="L59" s="15"/>
    </row>
    <row r="60" spans="2:12" ht="10.199999999999999">
      <c r="B60" s="15"/>
      <c r="L60" s="15"/>
    </row>
    <row r="61" spans="2:12" s="1" customFormat="1" ht="13.2">
      <c r="B61" s="33"/>
      <c r="D61" s="130" t="s">
        <v>50</v>
      </c>
      <c r="E61" s="131"/>
      <c r="F61" s="132" t="s">
        <v>51</v>
      </c>
      <c r="G61" s="130" t="s">
        <v>50</v>
      </c>
      <c r="H61" s="131"/>
      <c r="I61" s="133"/>
      <c r="J61" s="134" t="s">
        <v>51</v>
      </c>
      <c r="K61" s="131"/>
      <c r="L61" s="33"/>
    </row>
    <row r="62" spans="2:12" ht="10.199999999999999">
      <c r="B62" s="15"/>
      <c r="L62" s="15"/>
    </row>
    <row r="63" spans="2:12" ht="10.199999999999999">
      <c r="B63" s="15"/>
      <c r="L63" s="15"/>
    </row>
    <row r="64" spans="2:12" ht="10.199999999999999">
      <c r="B64" s="15"/>
      <c r="L64" s="15"/>
    </row>
    <row r="65" spans="2:12" s="1" customFormat="1" ht="13.2">
      <c r="B65" s="33"/>
      <c r="D65" s="127" t="s">
        <v>52</v>
      </c>
      <c r="E65" s="128"/>
      <c r="F65" s="128"/>
      <c r="G65" s="127" t="s">
        <v>53</v>
      </c>
      <c r="H65" s="128"/>
      <c r="I65" s="129"/>
      <c r="J65" s="128"/>
      <c r="K65" s="128"/>
      <c r="L65" s="33"/>
    </row>
    <row r="66" spans="2:12" ht="10.199999999999999">
      <c r="B66" s="15"/>
      <c r="L66" s="15"/>
    </row>
    <row r="67" spans="2:12" ht="10.199999999999999">
      <c r="B67" s="15"/>
      <c r="L67" s="15"/>
    </row>
    <row r="68" spans="2:12" ht="10.199999999999999">
      <c r="B68" s="15"/>
      <c r="L68" s="15"/>
    </row>
    <row r="69" spans="2:12" ht="10.199999999999999">
      <c r="B69" s="15"/>
      <c r="L69" s="15"/>
    </row>
    <row r="70" spans="2:12" ht="10.199999999999999">
      <c r="B70" s="15"/>
      <c r="L70" s="15"/>
    </row>
    <row r="71" spans="2:12" ht="10.199999999999999">
      <c r="B71" s="15"/>
      <c r="L71" s="15"/>
    </row>
    <row r="72" spans="2:12" ht="10.199999999999999">
      <c r="B72" s="15"/>
      <c r="L72" s="15"/>
    </row>
    <row r="73" spans="2:12" ht="10.199999999999999">
      <c r="B73" s="15"/>
      <c r="L73" s="15"/>
    </row>
    <row r="74" spans="2:12" ht="10.199999999999999">
      <c r="B74" s="15"/>
      <c r="L74" s="15"/>
    </row>
    <row r="75" spans="2:12" ht="10.199999999999999">
      <c r="B75" s="15"/>
      <c r="L75" s="15"/>
    </row>
    <row r="76" spans="2:12" s="1" customFormat="1" ht="13.2">
      <c r="B76" s="33"/>
      <c r="D76" s="130" t="s">
        <v>50</v>
      </c>
      <c r="E76" s="131"/>
      <c r="F76" s="132" t="s">
        <v>51</v>
      </c>
      <c r="G76" s="130" t="s">
        <v>50</v>
      </c>
      <c r="H76" s="131"/>
      <c r="I76" s="133"/>
      <c r="J76" s="134" t="s">
        <v>51</v>
      </c>
      <c r="K76" s="131"/>
      <c r="L76" s="33"/>
    </row>
    <row r="77" spans="2:12" s="1" customFormat="1" ht="14.4" customHeight="1">
      <c r="B77" s="135"/>
      <c r="C77" s="136"/>
      <c r="D77" s="136"/>
      <c r="E77" s="136"/>
      <c r="F77" s="136"/>
      <c r="G77" s="136"/>
      <c r="H77" s="136"/>
      <c r="I77" s="137"/>
      <c r="J77" s="136"/>
      <c r="K77" s="136"/>
      <c r="L77" s="33"/>
    </row>
    <row r="81" spans="2:47" s="1" customFormat="1" ht="6.9" customHeight="1">
      <c r="B81" s="138"/>
      <c r="C81" s="139"/>
      <c r="D81" s="139"/>
      <c r="E81" s="139"/>
      <c r="F81" s="139"/>
      <c r="G81" s="139"/>
      <c r="H81" s="139"/>
      <c r="I81" s="140"/>
      <c r="J81" s="139"/>
      <c r="K81" s="139"/>
      <c r="L81" s="33"/>
    </row>
    <row r="82" spans="2:47" s="1" customFormat="1" ht="24.9" customHeight="1">
      <c r="B82" s="29"/>
      <c r="C82" s="18" t="s">
        <v>98</v>
      </c>
      <c r="D82" s="30"/>
      <c r="E82" s="30"/>
      <c r="F82" s="30"/>
      <c r="G82" s="30"/>
      <c r="H82" s="30"/>
      <c r="I82" s="105"/>
      <c r="J82" s="30"/>
      <c r="K82" s="30"/>
      <c r="L82" s="33"/>
    </row>
    <row r="83" spans="2:47" s="1" customFormat="1" ht="6.9" customHeight="1">
      <c r="B83" s="29"/>
      <c r="C83" s="30"/>
      <c r="D83" s="30"/>
      <c r="E83" s="30"/>
      <c r="F83" s="30"/>
      <c r="G83" s="30"/>
      <c r="H83" s="30"/>
      <c r="I83" s="105"/>
      <c r="J83" s="30"/>
      <c r="K83" s="30"/>
      <c r="L83" s="33"/>
    </row>
    <row r="84" spans="2:47" s="1" customFormat="1" ht="12" customHeight="1">
      <c r="B84" s="29"/>
      <c r="C84" s="24" t="s">
        <v>16</v>
      </c>
      <c r="D84" s="30"/>
      <c r="E84" s="30"/>
      <c r="F84" s="30"/>
      <c r="G84" s="30"/>
      <c r="H84" s="30"/>
      <c r="I84" s="105"/>
      <c r="J84" s="30"/>
      <c r="K84" s="30"/>
      <c r="L84" s="33"/>
    </row>
    <row r="85" spans="2:47" s="1" customFormat="1" ht="16.5" customHeight="1">
      <c r="B85" s="29"/>
      <c r="C85" s="30"/>
      <c r="D85" s="30"/>
      <c r="E85" s="259" t="str">
        <f>E7</f>
        <v>SPOLEČENSKÉ STŘEDISKO SEVER - VÝTAH, TEMENICKÁ 5, ŠUMPERK</v>
      </c>
      <c r="F85" s="260"/>
      <c r="G85" s="260"/>
      <c r="H85" s="260"/>
      <c r="I85" s="105"/>
      <c r="J85" s="30"/>
      <c r="K85" s="30"/>
      <c r="L85" s="33"/>
    </row>
    <row r="86" spans="2:47" s="1" customFormat="1" ht="12" customHeight="1">
      <c r="B86" s="29"/>
      <c r="C86" s="24" t="s">
        <v>96</v>
      </c>
      <c r="D86" s="30"/>
      <c r="E86" s="30"/>
      <c r="F86" s="30"/>
      <c r="G86" s="30"/>
      <c r="H86" s="30"/>
      <c r="I86" s="105"/>
      <c r="J86" s="30"/>
      <c r="K86" s="30"/>
      <c r="L86" s="33"/>
    </row>
    <row r="87" spans="2:47" s="1" customFormat="1" ht="16.5" customHeight="1">
      <c r="B87" s="29"/>
      <c r="C87" s="30"/>
      <c r="D87" s="30"/>
      <c r="E87" s="231" t="str">
        <f>E9</f>
        <v>04 - Ostatní práce, revize</v>
      </c>
      <c r="F87" s="261"/>
      <c r="G87" s="261"/>
      <c r="H87" s="261"/>
      <c r="I87" s="105"/>
      <c r="J87" s="30"/>
      <c r="K87" s="30"/>
      <c r="L87" s="33"/>
    </row>
    <row r="88" spans="2:47" s="1" customFormat="1" ht="6.9" customHeight="1">
      <c r="B88" s="29"/>
      <c r="C88" s="30"/>
      <c r="D88" s="30"/>
      <c r="E88" s="30"/>
      <c r="F88" s="30"/>
      <c r="G88" s="30"/>
      <c r="H88" s="30"/>
      <c r="I88" s="105"/>
      <c r="J88" s="30"/>
      <c r="K88" s="30"/>
      <c r="L88" s="33"/>
    </row>
    <row r="89" spans="2:47" s="1" customFormat="1" ht="12" customHeight="1">
      <c r="B89" s="29"/>
      <c r="C89" s="24" t="s">
        <v>20</v>
      </c>
      <c r="D89" s="30"/>
      <c r="E89" s="30"/>
      <c r="F89" s="22" t="str">
        <f>F12</f>
        <v>Šumperk</v>
      </c>
      <c r="G89" s="30"/>
      <c r="H89" s="30"/>
      <c r="I89" s="107" t="s">
        <v>22</v>
      </c>
      <c r="J89" s="56" t="str">
        <f>IF(J12="","",J12)</f>
        <v>24. 5. 2019</v>
      </c>
      <c r="K89" s="30"/>
      <c r="L89" s="33"/>
    </row>
    <row r="90" spans="2:47" s="1" customFormat="1" ht="6.9" customHeight="1">
      <c r="B90" s="29"/>
      <c r="C90" s="30"/>
      <c r="D90" s="30"/>
      <c r="E90" s="30"/>
      <c r="F90" s="30"/>
      <c r="G90" s="30"/>
      <c r="H90" s="30"/>
      <c r="I90" s="105"/>
      <c r="J90" s="30"/>
      <c r="K90" s="30"/>
      <c r="L90" s="33"/>
    </row>
    <row r="91" spans="2:47" s="1" customFormat="1" ht="15.15" customHeight="1">
      <c r="B91" s="29"/>
      <c r="C91" s="24" t="s">
        <v>24</v>
      </c>
      <c r="D91" s="30"/>
      <c r="E91" s="30"/>
      <c r="F91" s="22" t="str">
        <f>E15</f>
        <v xml:space="preserve"> </v>
      </c>
      <c r="G91" s="30"/>
      <c r="H91" s="30"/>
      <c r="I91" s="107" t="s">
        <v>30</v>
      </c>
      <c r="J91" s="27" t="str">
        <f>E21</f>
        <v>Ing. Pavel Matura</v>
      </c>
      <c r="K91" s="30"/>
      <c r="L91" s="33"/>
    </row>
    <row r="92" spans="2:47" s="1" customFormat="1" ht="15.15" customHeight="1">
      <c r="B92" s="29"/>
      <c r="C92" s="24" t="s">
        <v>28</v>
      </c>
      <c r="D92" s="30"/>
      <c r="E92" s="30"/>
      <c r="F92" s="22" t="str">
        <f>IF(E18="","",E18)</f>
        <v>Vyplň údaj</v>
      </c>
      <c r="G92" s="30"/>
      <c r="H92" s="30"/>
      <c r="I92" s="107" t="s">
        <v>33</v>
      </c>
      <c r="J92" s="27" t="str">
        <f>E24</f>
        <v xml:space="preserve"> </v>
      </c>
      <c r="K92" s="30"/>
      <c r="L92" s="33"/>
    </row>
    <row r="93" spans="2:47" s="1" customFormat="1" ht="10.35" customHeight="1">
      <c r="B93" s="29"/>
      <c r="C93" s="30"/>
      <c r="D93" s="30"/>
      <c r="E93" s="30"/>
      <c r="F93" s="30"/>
      <c r="G93" s="30"/>
      <c r="H93" s="30"/>
      <c r="I93" s="105"/>
      <c r="J93" s="30"/>
      <c r="K93" s="30"/>
      <c r="L93" s="33"/>
    </row>
    <row r="94" spans="2:47" s="1" customFormat="1" ht="29.25" customHeight="1">
      <c r="B94" s="29"/>
      <c r="C94" s="141" t="s">
        <v>99</v>
      </c>
      <c r="D94" s="142"/>
      <c r="E94" s="142"/>
      <c r="F94" s="142"/>
      <c r="G94" s="142"/>
      <c r="H94" s="142"/>
      <c r="I94" s="143"/>
      <c r="J94" s="144" t="s">
        <v>100</v>
      </c>
      <c r="K94" s="142"/>
      <c r="L94" s="33"/>
    </row>
    <row r="95" spans="2:47" s="1" customFormat="1" ht="10.35" customHeight="1">
      <c r="B95" s="29"/>
      <c r="C95" s="30"/>
      <c r="D95" s="30"/>
      <c r="E95" s="30"/>
      <c r="F95" s="30"/>
      <c r="G95" s="30"/>
      <c r="H95" s="30"/>
      <c r="I95" s="105"/>
      <c r="J95" s="30"/>
      <c r="K95" s="30"/>
      <c r="L95" s="33"/>
    </row>
    <row r="96" spans="2:47" s="1" customFormat="1" ht="22.8" customHeight="1">
      <c r="B96" s="29"/>
      <c r="C96" s="145" t="s">
        <v>101</v>
      </c>
      <c r="D96" s="30"/>
      <c r="E96" s="30"/>
      <c r="F96" s="30"/>
      <c r="G96" s="30"/>
      <c r="H96" s="30"/>
      <c r="I96" s="105"/>
      <c r="J96" s="74">
        <f>J118</f>
        <v>0</v>
      </c>
      <c r="K96" s="30"/>
      <c r="L96" s="33"/>
      <c r="AU96" s="12" t="s">
        <v>102</v>
      </c>
    </row>
    <row r="97" spans="2:12" s="8" customFormat="1" ht="24.9" customHeight="1">
      <c r="B97" s="146"/>
      <c r="C97" s="147"/>
      <c r="D97" s="148" t="s">
        <v>375</v>
      </c>
      <c r="E97" s="149"/>
      <c r="F97" s="149"/>
      <c r="G97" s="149"/>
      <c r="H97" s="149"/>
      <c r="I97" s="150"/>
      <c r="J97" s="151">
        <f>J119</f>
        <v>0</v>
      </c>
      <c r="K97" s="147"/>
      <c r="L97" s="152"/>
    </row>
    <row r="98" spans="2:12" s="8" customFormat="1" ht="24.9" customHeight="1">
      <c r="B98" s="146"/>
      <c r="C98" s="147"/>
      <c r="D98" s="148" t="s">
        <v>376</v>
      </c>
      <c r="E98" s="149"/>
      <c r="F98" s="149"/>
      <c r="G98" s="149"/>
      <c r="H98" s="149"/>
      <c r="I98" s="150"/>
      <c r="J98" s="151">
        <f>J127</f>
        <v>0</v>
      </c>
      <c r="K98" s="147"/>
      <c r="L98" s="152"/>
    </row>
    <row r="99" spans="2:12" s="1" customFormat="1" ht="21.75" customHeight="1">
      <c r="B99" s="29"/>
      <c r="C99" s="30"/>
      <c r="D99" s="30"/>
      <c r="E99" s="30"/>
      <c r="F99" s="30"/>
      <c r="G99" s="30"/>
      <c r="H99" s="30"/>
      <c r="I99" s="105"/>
      <c r="J99" s="30"/>
      <c r="K99" s="30"/>
      <c r="L99" s="33"/>
    </row>
    <row r="100" spans="2:12" s="1" customFormat="1" ht="6.9" customHeight="1">
      <c r="B100" s="44"/>
      <c r="C100" s="45"/>
      <c r="D100" s="45"/>
      <c r="E100" s="45"/>
      <c r="F100" s="45"/>
      <c r="G100" s="45"/>
      <c r="H100" s="45"/>
      <c r="I100" s="137"/>
      <c r="J100" s="45"/>
      <c r="K100" s="45"/>
      <c r="L100" s="33"/>
    </row>
    <row r="104" spans="2:12" s="1" customFormat="1" ht="6.9" customHeight="1">
      <c r="B104" s="46"/>
      <c r="C104" s="47"/>
      <c r="D104" s="47"/>
      <c r="E104" s="47"/>
      <c r="F104" s="47"/>
      <c r="G104" s="47"/>
      <c r="H104" s="47"/>
      <c r="I104" s="140"/>
      <c r="J104" s="47"/>
      <c r="K104" s="47"/>
      <c r="L104" s="33"/>
    </row>
    <row r="105" spans="2:12" s="1" customFormat="1" ht="24.9" customHeight="1">
      <c r="B105" s="29"/>
      <c r="C105" s="18" t="s">
        <v>105</v>
      </c>
      <c r="D105" s="30"/>
      <c r="E105" s="30"/>
      <c r="F105" s="30"/>
      <c r="G105" s="30"/>
      <c r="H105" s="30"/>
      <c r="I105" s="105"/>
      <c r="J105" s="30"/>
      <c r="K105" s="30"/>
      <c r="L105" s="33"/>
    </row>
    <row r="106" spans="2:12" s="1" customFormat="1" ht="6.9" customHeight="1">
      <c r="B106" s="29"/>
      <c r="C106" s="30"/>
      <c r="D106" s="30"/>
      <c r="E106" s="30"/>
      <c r="F106" s="30"/>
      <c r="G106" s="30"/>
      <c r="H106" s="30"/>
      <c r="I106" s="105"/>
      <c r="J106" s="30"/>
      <c r="K106" s="30"/>
      <c r="L106" s="33"/>
    </row>
    <row r="107" spans="2:12" s="1" customFormat="1" ht="12" customHeight="1">
      <c r="B107" s="29"/>
      <c r="C107" s="24" t="s">
        <v>16</v>
      </c>
      <c r="D107" s="30"/>
      <c r="E107" s="30"/>
      <c r="F107" s="30"/>
      <c r="G107" s="30"/>
      <c r="H107" s="30"/>
      <c r="I107" s="105"/>
      <c r="J107" s="30"/>
      <c r="K107" s="30"/>
      <c r="L107" s="33"/>
    </row>
    <row r="108" spans="2:12" s="1" customFormat="1" ht="16.5" customHeight="1">
      <c r="B108" s="29"/>
      <c r="C108" s="30"/>
      <c r="D108" s="30"/>
      <c r="E108" s="259" t="str">
        <f>E7</f>
        <v>SPOLEČENSKÉ STŘEDISKO SEVER - VÝTAH, TEMENICKÁ 5, ŠUMPERK</v>
      </c>
      <c r="F108" s="260"/>
      <c r="G108" s="260"/>
      <c r="H108" s="260"/>
      <c r="I108" s="105"/>
      <c r="J108" s="30"/>
      <c r="K108" s="30"/>
      <c r="L108" s="33"/>
    </row>
    <row r="109" spans="2:12" s="1" customFormat="1" ht="12" customHeight="1">
      <c r="B109" s="29"/>
      <c r="C109" s="24" t="s">
        <v>96</v>
      </c>
      <c r="D109" s="30"/>
      <c r="E109" s="30"/>
      <c r="F109" s="30"/>
      <c r="G109" s="30"/>
      <c r="H109" s="30"/>
      <c r="I109" s="105"/>
      <c r="J109" s="30"/>
      <c r="K109" s="30"/>
      <c r="L109" s="33"/>
    </row>
    <row r="110" spans="2:12" s="1" customFormat="1" ht="16.5" customHeight="1">
      <c r="B110" s="29"/>
      <c r="C110" s="30"/>
      <c r="D110" s="30"/>
      <c r="E110" s="231" t="str">
        <f>E9</f>
        <v>04 - Ostatní práce, revize</v>
      </c>
      <c r="F110" s="261"/>
      <c r="G110" s="261"/>
      <c r="H110" s="261"/>
      <c r="I110" s="105"/>
      <c r="J110" s="30"/>
      <c r="K110" s="30"/>
      <c r="L110" s="33"/>
    </row>
    <row r="111" spans="2:12" s="1" customFormat="1" ht="6.9" customHeight="1">
      <c r="B111" s="29"/>
      <c r="C111" s="30"/>
      <c r="D111" s="30"/>
      <c r="E111" s="30"/>
      <c r="F111" s="30"/>
      <c r="G111" s="30"/>
      <c r="H111" s="30"/>
      <c r="I111" s="105"/>
      <c r="J111" s="30"/>
      <c r="K111" s="30"/>
      <c r="L111" s="33"/>
    </row>
    <row r="112" spans="2:12" s="1" customFormat="1" ht="12" customHeight="1">
      <c r="B112" s="29"/>
      <c r="C112" s="24" t="s">
        <v>20</v>
      </c>
      <c r="D112" s="30"/>
      <c r="E112" s="30"/>
      <c r="F112" s="22" t="str">
        <f>F12</f>
        <v>Šumperk</v>
      </c>
      <c r="G112" s="30"/>
      <c r="H112" s="30"/>
      <c r="I112" s="107" t="s">
        <v>22</v>
      </c>
      <c r="J112" s="56" t="str">
        <f>IF(J12="","",J12)</f>
        <v>24. 5. 2019</v>
      </c>
      <c r="K112" s="30"/>
      <c r="L112" s="33"/>
    </row>
    <row r="113" spans="2:65" s="1" customFormat="1" ht="6.9" customHeight="1">
      <c r="B113" s="29"/>
      <c r="C113" s="30"/>
      <c r="D113" s="30"/>
      <c r="E113" s="30"/>
      <c r="F113" s="30"/>
      <c r="G113" s="30"/>
      <c r="H113" s="30"/>
      <c r="I113" s="105"/>
      <c r="J113" s="30"/>
      <c r="K113" s="30"/>
      <c r="L113" s="33"/>
    </row>
    <row r="114" spans="2:65" s="1" customFormat="1" ht="15.15" customHeight="1">
      <c r="B114" s="29"/>
      <c r="C114" s="24" t="s">
        <v>24</v>
      </c>
      <c r="D114" s="30"/>
      <c r="E114" s="30"/>
      <c r="F114" s="22" t="str">
        <f>E15</f>
        <v xml:space="preserve"> </v>
      </c>
      <c r="G114" s="30"/>
      <c r="H114" s="30"/>
      <c r="I114" s="107" t="s">
        <v>30</v>
      </c>
      <c r="J114" s="27" t="str">
        <f>E21</f>
        <v>Ing. Pavel Matura</v>
      </c>
      <c r="K114" s="30"/>
      <c r="L114" s="33"/>
    </row>
    <row r="115" spans="2:65" s="1" customFormat="1" ht="15.15" customHeight="1">
      <c r="B115" s="29"/>
      <c r="C115" s="24" t="s">
        <v>28</v>
      </c>
      <c r="D115" s="30"/>
      <c r="E115" s="30"/>
      <c r="F115" s="22" t="str">
        <f>IF(E18="","",E18)</f>
        <v>Vyplň údaj</v>
      </c>
      <c r="G115" s="30"/>
      <c r="H115" s="30"/>
      <c r="I115" s="107" t="s">
        <v>33</v>
      </c>
      <c r="J115" s="27" t="str">
        <f>E24</f>
        <v xml:space="preserve"> </v>
      </c>
      <c r="K115" s="30"/>
      <c r="L115" s="33"/>
    </row>
    <row r="116" spans="2:65" s="1" customFormat="1" ht="10.35" customHeight="1">
      <c r="B116" s="29"/>
      <c r="C116" s="30"/>
      <c r="D116" s="30"/>
      <c r="E116" s="30"/>
      <c r="F116" s="30"/>
      <c r="G116" s="30"/>
      <c r="H116" s="30"/>
      <c r="I116" s="105"/>
      <c r="J116" s="30"/>
      <c r="K116" s="30"/>
      <c r="L116" s="33"/>
    </row>
    <row r="117" spans="2:65" s="9" customFormat="1" ht="29.25" customHeight="1">
      <c r="B117" s="153"/>
      <c r="C117" s="154" t="s">
        <v>106</v>
      </c>
      <c r="D117" s="155" t="s">
        <v>60</v>
      </c>
      <c r="E117" s="155" t="s">
        <v>56</v>
      </c>
      <c r="F117" s="155" t="s">
        <v>57</v>
      </c>
      <c r="G117" s="155" t="s">
        <v>107</v>
      </c>
      <c r="H117" s="155" t="s">
        <v>108</v>
      </c>
      <c r="I117" s="156" t="s">
        <v>109</v>
      </c>
      <c r="J117" s="155" t="s">
        <v>100</v>
      </c>
      <c r="K117" s="157" t="s">
        <v>110</v>
      </c>
      <c r="L117" s="158"/>
      <c r="M117" s="65" t="s">
        <v>1</v>
      </c>
      <c r="N117" s="66" t="s">
        <v>39</v>
      </c>
      <c r="O117" s="66" t="s">
        <v>111</v>
      </c>
      <c r="P117" s="66" t="s">
        <v>112</v>
      </c>
      <c r="Q117" s="66" t="s">
        <v>113</v>
      </c>
      <c r="R117" s="66" t="s">
        <v>114</v>
      </c>
      <c r="S117" s="66" t="s">
        <v>115</v>
      </c>
      <c r="T117" s="66" t="s">
        <v>116</v>
      </c>
      <c r="U117" s="67" t="s">
        <v>117</v>
      </c>
    </row>
    <row r="118" spans="2:65" s="1" customFormat="1" ht="22.8" customHeight="1">
      <c r="B118" s="29"/>
      <c r="C118" s="72" t="s">
        <v>118</v>
      </c>
      <c r="D118" s="30"/>
      <c r="E118" s="30"/>
      <c r="F118" s="30"/>
      <c r="G118" s="30"/>
      <c r="H118" s="30"/>
      <c r="I118" s="105"/>
      <c r="J118" s="159">
        <f>BK118</f>
        <v>0</v>
      </c>
      <c r="K118" s="30"/>
      <c r="L118" s="33"/>
      <c r="M118" s="68"/>
      <c r="N118" s="69"/>
      <c r="O118" s="69"/>
      <c r="P118" s="160">
        <f>P119+P127</f>
        <v>0</v>
      </c>
      <c r="Q118" s="69"/>
      <c r="R118" s="160">
        <f>R119+R127</f>
        <v>0</v>
      </c>
      <c r="S118" s="69"/>
      <c r="T118" s="160">
        <f>T119+T127</f>
        <v>1E-3</v>
      </c>
      <c r="U118" s="70"/>
      <c r="AT118" s="12" t="s">
        <v>74</v>
      </c>
      <c r="AU118" s="12" t="s">
        <v>102</v>
      </c>
      <c r="BK118" s="161">
        <f>BK119+BK127</f>
        <v>0</v>
      </c>
    </row>
    <row r="119" spans="2:65" s="10" customFormat="1" ht="25.95" customHeight="1">
      <c r="B119" s="162"/>
      <c r="C119" s="163"/>
      <c r="D119" s="164" t="s">
        <v>74</v>
      </c>
      <c r="E119" s="165" t="s">
        <v>377</v>
      </c>
      <c r="F119" s="165" t="s">
        <v>378</v>
      </c>
      <c r="G119" s="163"/>
      <c r="H119" s="163"/>
      <c r="I119" s="166"/>
      <c r="J119" s="167">
        <f>BK119</f>
        <v>0</v>
      </c>
      <c r="K119" s="163"/>
      <c r="L119" s="168"/>
      <c r="M119" s="169"/>
      <c r="N119" s="170"/>
      <c r="O119" s="170"/>
      <c r="P119" s="171">
        <f>SUM(P120:P126)</f>
        <v>0</v>
      </c>
      <c r="Q119" s="170"/>
      <c r="R119" s="171">
        <f>SUM(R120:R126)</f>
        <v>0</v>
      </c>
      <c r="S119" s="170"/>
      <c r="T119" s="171">
        <f>SUM(T120:T126)</f>
        <v>1E-3</v>
      </c>
      <c r="U119" s="172"/>
      <c r="AR119" s="173" t="s">
        <v>83</v>
      </c>
      <c r="AT119" s="174" t="s">
        <v>74</v>
      </c>
      <c r="AU119" s="174" t="s">
        <v>75</v>
      </c>
      <c r="AY119" s="173" t="s">
        <v>121</v>
      </c>
      <c r="BK119" s="175">
        <f>SUM(BK120:BK126)</f>
        <v>0</v>
      </c>
    </row>
    <row r="120" spans="2:65" s="1" customFormat="1" ht="24" customHeight="1">
      <c r="B120" s="29"/>
      <c r="C120" s="176" t="s">
        <v>83</v>
      </c>
      <c r="D120" s="176" t="s">
        <v>122</v>
      </c>
      <c r="E120" s="177" t="s">
        <v>379</v>
      </c>
      <c r="F120" s="178" t="s">
        <v>380</v>
      </c>
      <c r="G120" s="179" t="s">
        <v>146</v>
      </c>
      <c r="H120" s="180">
        <v>1</v>
      </c>
      <c r="I120" s="181"/>
      <c r="J120" s="182">
        <f t="shared" ref="J120:J126" si="0">ROUND(I120*H120,2)</f>
        <v>0</v>
      </c>
      <c r="K120" s="178" t="s">
        <v>126</v>
      </c>
      <c r="L120" s="33"/>
      <c r="M120" s="183" t="s">
        <v>1</v>
      </c>
      <c r="N120" s="184" t="s">
        <v>40</v>
      </c>
      <c r="O120" s="61"/>
      <c r="P120" s="185">
        <f t="shared" ref="P120:P126" si="1">O120*H120</f>
        <v>0</v>
      </c>
      <c r="Q120" s="185">
        <v>0</v>
      </c>
      <c r="R120" s="185">
        <f t="shared" ref="R120:R126" si="2">Q120*H120</f>
        <v>0</v>
      </c>
      <c r="S120" s="185">
        <v>0</v>
      </c>
      <c r="T120" s="185">
        <f t="shared" ref="T120:T126" si="3">S120*H120</f>
        <v>0</v>
      </c>
      <c r="U120" s="186" t="s">
        <v>1</v>
      </c>
      <c r="AR120" s="187" t="s">
        <v>138</v>
      </c>
      <c r="AT120" s="187" t="s">
        <v>122</v>
      </c>
      <c r="AU120" s="187" t="s">
        <v>83</v>
      </c>
      <c r="AY120" s="12" t="s">
        <v>121</v>
      </c>
      <c r="BE120" s="188">
        <f t="shared" ref="BE120:BE126" si="4">IF(N120="základní",J120,0)</f>
        <v>0</v>
      </c>
      <c r="BF120" s="188">
        <f t="shared" ref="BF120:BF126" si="5">IF(N120="snížená",J120,0)</f>
        <v>0</v>
      </c>
      <c r="BG120" s="188">
        <f t="shared" ref="BG120:BG126" si="6">IF(N120="zákl. přenesená",J120,0)</f>
        <v>0</v>
      </c>
      <c r="BH120" s="188">
        <f t="shared" ref="BH120:BH126" si="7">IF(N120="sníž. přenesená",J120,0)</f>
        <v>0</v>
      </c>
      <c r="BI120" s="188">
        <f t="shared" ref="BI120:BI126" si="8">IF(N120="nulová",J120,0)</f>
        <v>0</v>
      </c>
      <c r="BJ120" s="12" t="s">
        <v>83</v>
      </c>
      <c r="BK120" s="188">
        <f t="shared" ref="BK120:BK126" si="9">ROUND(I120*H120,2)</f>
        <v>0</v>
      </c>
      <c r="BL120" s="12" t="s">
        <v>138</v>
      </c>
      <c r="BM120" s="187" t="s">
        <v>381</v>
      </c>
    </row>
    <row r="121" spans="2:65" s="1" customFormat="1" ht="16.5" customHeight="1">
      <c r="B121" s="29"/>
      <c r="C121" s="176" t="s">
        <v>138</v>
      </c>
      <c r="D121" s="176" t="s">
        <v>122</v>
      </c>
      <c r="E121" s="177" t="s">
        <v>321</v>
      </c>
      <c r="F121" s="178" t="s">
        <v>322</v>
      </c>
      <c r="G121" s="179" t="s">
        <v>146</v>
      </c>
      <c r="H121" s="180">
        <v>1</v>
      </c>
      <c r="I121" s="181"/>
      <c r="J121" s="182">
        <f t="shared" si="0"/>
        <v>0</v>
      </c>
      <c r="K121" s="178" t="s">
        <v>126</v>
      </c>
      <c r="L121" s="33"/>
      <c r="M121" s="183" t="s">
        <v>1</v>
      </c>
      <c r="N121" s="184" t="s">
        <v>40</v>
      </c>
      <c r="O121" s="61"/>
      <c r="P121" s="185">
        <f t="shared" si="1"/>
        <v>0</v>
      </c>
      <c r="Q121" s="185">
        <v>0</v>
      </c>
      <c r="R121" s="185">
        <f t="shared" si="2"/>
        <v>0</v>
      </c>
      <c r="S121" s="185">
        <v>0</v>
      </c>
      <c r="T121" s="185">
        <f t="shared" si="3"/>
        <v>0</v>
      </c>
      <c r="U121" s="186" t="s">
        <v>1</v>
      </c>
      <c r="AR121" s="187" t="s">
        <v>138</v>
      </c>
      <c r="AT121" s="187" t="s">
        <v>122</v>
      </c>
      <c r="AU121" s="187" t="s">
        <v>83</v>
      </c>
      <c r="AY121" s="12" t="s">
        <v>121</v>
      </c>
      <c r="BE121" s="188">
        <f t="shared" si="4"/>
        <v>0</v>
      </c>
      <c r="BF121" s="188">
        <f t="shared" si="5"/>
        <v>0</v>
      </c>
      <c r="BG121" s="188">
        <f t="shared" si="6"/>
        <v>0</v>
      </c>
      <c r="BH121" s="188">
        <f t="shared" si="7"/>
        <v>0</v>
      </c>
      <c r="BI121" s="188">
        <f t="shared" si="8"/>
        <v>0</v>
      </c>
      <c r="BJ121" s="12" t="s">
        <v>83</v>
      </c>
      <c r="BK121" s="188">
        <f t="shared" si="9"/>
        <v>0</v>
      </c>
      <c r="BL121" s="12" t="s">
        <v>138</v>
      </c>
      <c r="BM121" s="187" t="s">
        <v>382</v>
      </c>
    </row>
    <row r="122" spans="2:65" s="1" customFormat="1" ht="24" customHeight="1">
      <c r="B122" s="29"/>
      <c r="C122" s="176" t="s">
        <v>85</v>
      </c>
      <c r="D122" s="176" t="s">
        <v>122</v>
      </c>
      <c r="E122" s="177" t="s">
        <v>383</v>
      </c>
      <c r="F122" s="178" t="s">
        <v>384</v>
      </c>
      <c r="G122" s="179" t="s">
        <v>146</v>
      </c>
      <c r="H122" s="180">
        <v>1</v>
      </c>
      <c r="I122" s="181"/>
      <c r="J122" s="182">
        <f t="shared" si="0"/>
        <v>0</v>
      </c>
      <c r="K122" s="178" t="s">
        <v>126</v>
      </c>
      <c r="L122" s="33"/>
      <c r="M122" s="183" t="s">
        <v>1</v>
      </c>
      <c r="N122" s="184" t="s">
        <v>40</v>
      </c>
      <c r="O122" s="61"/>
      <c r="P122" s="185">
        <f t="shared" si="1"/>
        <v>0</v>
      </c>
      <c r="Q122" s="185">
        <v>0</v>
      </c>
      <c r="R122" s="185">
        <f t="shared" si="2"/>
        <v>0</v>
      </c>
      <c r="S122" s="185">
        <v>0</v>
      </c>
      <c r="T122" s="185">
        <f t="shared" si="3"/>
        <v>0</v>
      </c>
      <c r="U122" s="186" t="s">
        <v>1</v>
      </c>
      <c r="AR122" s="187" t="s">
        <v>138</v>
      </c>
      <c r="AT122" s="187" t="s">
        <v>122</v>
      </c>
      <c r="AU122" s="187" t="s">
        <v>83</v>
      </c>
      <c r="AY122" s="12" t="s">
        <v>121</v>
      </c>
      <c r="BE122" s="188">
        <f t="shared" si="4"/>
        <v>0</v>
      </c>
      <c r="BF122" s="188">
        <f t="shared" si="5"/>
        <v>0</v>
      </c>
      <c r="BG122" s="188">
        <f t="shared" si="6"/>
        <v>0</v>
      </c>
      <c r="BH122" s="188">
        <f t="shared" si="7"/>
        <v>0</v>
      </c>
      <c r="BI122" s="188">
        <f t="shared" si="8"/>
        <v>0</v>
      </c>
      <c r="BJ122" s="12" t="s">
        <v>83</v>
      </c>
      <c r="BK122" s="188">
        <f t="shared" si="9"/>
        <v>0</v>
      </c>
      <c r="BL122" s="12" t="s">
        <v>138</v>
      </c>
      <c r="BM122" s="187" t="s">
        <v>385</v>
      </c>
    </row>
    <row r="123" spans="2:65" s="1" customFormat="1" ht="24" customHeight="1">
      <c r="B123" s="29"/>
      <c r="C123" s="176" t="s">
        <v>143</v>
      </c>
      <c r="D123" s="176" t="s">
        <v>122</v>
      </c>
      <c r="E123" s="177" t="s">
        <v>386</v>
      </c>
      <c r="F123" s="178" t="s">
        <v>387</v>
      </c>
      <c r="G123" s="179" t="s">
        <v>146</v>
      </c>
      <c r="H123" s="180">
        <v>1</v>
      </c>
      <c r="I123" s="181"/>
      <c r="J123" s="182">
        <f t="shared" si="0"/>
        <v>0</v>
      </c>
      <c r="K123" s="178" t="s">
        <v>126</v>
      </c>
      <c r="L123" s="33"/>
      <c r="M123" s="183" t="s">
        <v>1</v>
      </c>
      <c r="N123" s="184" t="s">
        <v>40</v>
      </c>
      <c r="O123" s="61"/>
      <c r="P123" s="185">
        <f t="shared" si="1"/>
        <v>0</v>
      </c>
      <c r="Q123" s="185">
        <v>0</v>
      </c>
      <c r="R123" s="185">
        <f t="shared" si="2"/>
        <v>0</v>
      </c>
      <c r="S123" s="185">
        <v>0</v>
      </c>
      <c r="T123" s="185">
        <f t="shared" si="3"/>
        <v>0</v>
      </c>
      <c r="U123" s="186" t="s">
        <v>1</v>
      </c>
      <c r="AR123" s="187" t="s">
        <v>138</v>
      </c>
      <c r="AT123" s="187" t="s">
        <v>122</v>
      </c>
      <c r="AU123" s="187" t="s">
        <v>83</v>
      </c>
      <c r="AY123" s="12" t="s">
        <v>121</v>
      </c>
      <c r="BE123" s="188">
        <f t="shared" si="4"/>
        <v>0</v>
      </c>
      <c r="BF123" s="188">
        <f t="shared" si="5"/>
        <v>0</v>
      </c>
      <c r="BG123" s="188">
        <f t="shared" si="6"/>
        <v>0</v>
      </c>
      <c r="BH123" s="188">
        <f t="shared" si="7"/>
        <v>0</v>
      </c>
      <c r="BI123" s="188">
        <f t="shared" si="8"/>
        <v>0</v>
      </c>
      <c r="BJ123" s="12" t="s">
        <v>83</v>
      </c>
      <c r="BK123" s="188">
        <f t="shared" si="9"/>
        <v>0</v>
      </c>
      <c r="BL123" s="12" t="s">
        <v>138</v>
      </c>
      <c r="BM123" s="187" t="s">
        <v>388</v>
      </c>
    </row>
    <row r="124" spans="2:65" s="1" customFormat="1" ht="16.5" customHeight="1">
      <c r="B124" s="29"/>
      <c r="C124" s="176" t="s">
        <v>133</v>
      </c>
      <c r="D124" s="176" t="s">
        <v>122</v>
      </c>
      <c r="E124" s="177" t="s">
        <v>389</v>
      </c>
      <c r="F124" s="178" t="s">
        <v>390</v>
      </c>
      <c r="G124" s="179" t="s">
        <v>146</v>
      </c>
      <c r="H124" s="180">
        <v>1</v>
      </c>
      <c r="I124" s="181"/>
      <c r="J124" s="182">
        <f t="shared" si="0"/>
        <v>0</v>
      </c>
      <c r="K124" s="178" t="s">
        <v>126</v>
      </c>
      <c r="L124" s="33"/>
      <c r="M124" s="183" t="s">
        <v>1</v>
      </c>
      <c r="N124" s="184" t="s">
        <v>40</v>
      </c>
      <c r="O124" s="61"/>
      <c r="P124" s="185">
        <f t="shared" si="1"/>
        <v>0</v>
      </c>
      <c r="Q124" s="185">
        <v>0</v>
      </c>
      <c r="R124" s="185">
        <f t="shared" si="2"/>
        <v>0</v>
      </c>
      <c r="S124" s="185">
        <v>1E-3</v>
      </c>
      <c r="T124" s="185">
        <f t="shared" si="3"/>
        <v>1E-3</v>
      </c>
      <c r="U124" s="186" t="s">
        <v>1</v>
      </c>
      <c r="AR124" s="187" t="s">
        <v>138</v>
      </c>
      <c r="AT124" s="187" t="s">
        <v>122</v>
      </c>
      <c r="AU124" s="187" t="s">
        <v>83</v>
      </c>
      <c r="AY124" s="12" t="s">
        <v>121</v>
      </c>
      <c r="BE124" s="188">
        <f t="shared" si="4"/>
        <v>0</v>
      </c>
      <c r="BF124" s="188">
        <f t="shared" si="5"/>
        <v>0</v>
      </c>
      <c r="BG124" s="188">
        <f t="shared" si="6"/>
        <v>0</v>
      </c>
      <c r="BH124" s="188">
        <f t="shared" si="7"/>
        <v>0</v>
      </c>
      <c r="BI124" s="188">
        <f t="shared" si="8"/>
        <v>0</v>
      </c>
      <c r="BJ124" s="12" t="s">
        <v>83</v>
      </c>
      <c r="BK124" s="188">
        <f t="shared" si="9"/>
        <v>0</v>
      </c>
      <c r="BL124" s="12" t="s">
        <v>138</v>
      </c>
      <c r="BM124" s="187" t="s">
        <v>391</v>
      </c>
    </row>
    <row r="125" spans="2:65" s="1" customFormat="1" ht="16.5" customHeight="1">
      <c r="B125" s="29"/>
      <c r="C125" s="176" t="s">
        <v>148</v>
      </c>
      <c r="D125" s="176" t="s">
        <v>122</v>
      </c>
      <c r="E125" s="177" t="s">
        <v>392</v>
      </c>
      <c r="F125" s="178" t="s">
        <v>393</v>
      </c>
      <c r="G125" s="179" t="s">
        <v>146</v>
      </c>
      <c r="H125" s="180">
        <v>1</v>
      </c>
      <c r="I125" s="181"/>
      <c r="J125" s="182">
        <f t="shared" si="0"/>
        <v>0</v>
      </c>
      <c r="K125" s="178" t="s">
        <v>126</v>
      </c>
      <c r="L125" s="33"/>
      <c r="M125" s="183" t="s">
        <v>1</v>
      </c>
      <c r="N125" s="184" t="s">
        <v>40</v>
      </c>
      <c r="O125" s="61"/>
      <c r="P125" s="185">
        <f t="shared" si="1"/>
        <v>0</v>
      </c>
      <c r="Q125" s="185">
        <v>0</v>
      </c>
      <c r="R125" s="185">
        <f t="shared" si="2"/>
        <v>0</v>
      </c>
      <c r="S125" s="185">
        <v>0</v>
      </c>
      <c r="T125" s="185">
        <f t="shared" si="3"/>
        <v>0</v>
      </c>
      <c r="U125" s="186" t="s">
        <v>1</v>
      </c>
      <c r="AR125" s="187" t="s">
        <v>138</v>
      </c>
      <c r="AT125" s="187" t="s">
        <v>122</v>
      </c>
      <c r="AU125" s="187" t="s">
        <v>83</v>
      </c>
      <c r="AY125" s="12" t="s">
        <v>121</v>
      </c>
      <c r="BE125" s="188">
        <f t="shared" si="4"/>
        <v>0</v>
      </c>
      <c r="BF125" s="188">
        <f t="shared" si="5"/>
        <v>0</v>
      </c>
      <c r="BG125" s="188">
        <f t="shared" si="6"/>
        <v>0</v>
      </c>
      <c r="BH125" s="188">
        <f t="shared" si="7"/>
        <v>0</v>
      </c>
      <c r="BI125" s="188">
        <f t="shared" si="8"/>
        <v>0</v>
      </c>
      <c r="BJ125" s="12" t="s">
        <v>83</v>
      </c>
      <c r="BK125" s="188">
        <f t="shared" si="9"/>
        <v>0</v>
      </c>
      <c r="BL125" s="12" t="s">
        <v>138</v>
      </c>
      <c r="BM125" s="187" t="s">
        <v>394</v>
      </c>
    </row>
    <row r="126" spans="2:65" s="1" customFormat="1" ht="16.5" customHeight="1">
      <c r="B126" s="29"/>
      <c r="C126" s="176" t="s">
        <v>153</v>
      </c>
      <c r="D126" s="176" t="s">
        <v>122</v>
      </c>
      <c r="E126" s="177" t="s">
        <v>359</v>
      </c>
      <c r="F126" s="178" t="s">
        <v>395</v>
      </c>
      <c r="G126" s="179" t="s">
        <v>361</v>
      </c>
      <c r="H126" s="180">
        <v>1.5</v>
      </c>
      <c r="I126" s="181"/>
      <c r="J126" s="182">
        <f t="shared" si="0"/>
        <v>0</v>
      </c>
      <c r="K126" s="178" t="s">
        <v>126</v>
      </c>
      <c r="L126" s="33"/>
      <c r="M126" s="183" t="s">
        <v>1</v>
      </c>
      <c r="N126" s="184" t="s">
        <v>40</v>
      </c>
      <c r="O126" s="61"/>
      <c r="P126" s="185">
        <f t="shared" si="1"/>
        <v>0</v>
      </c>
      <c r="Q126" s="185">
        <v>0</v>
      </c>
      <c r="R126" s="185">
        <f t="shared" si="2"/>
        <v>0</v>
      </c>
      <c r="S126" s="185">
        <v>0</v>
      </c>
      <c r="T126" s="185">
        <f t="shared" si="3"/>
        <v>0</v>
      </c>
      <c r="U126" s="186" t="s">
        <v>1</v>
      </c>
      <c r="AR126" s="187" t="s">
        <v>138</v>
      </c>
      <c r="AT126" s="187" t="s">
        <v>122</v>
      </c>
      <c r="AU126" s="187" t="s">
        <v>83</v>
      </c>
      <c r="AY126" s="12" t="s">
        <v>121</v>
      </c>
      <c r="BE126" s="188">
        <f t="shared" si="4"/>
        <v>0</v>
      </c>
      <c r="BF126" s="188">
        <f t="shared" si="5"/>
        <v>0</v>
      </c>
      <c r="BG126" s="188">
        <f t="shared" si="6"/>
        <v>0</v>
      </c>
      <c r="BH126" s="188">
        <f t="shared" si="7"/>
        <v>0</v>
      </c>
      <c r="BI126" s="188">
        <f t="shared" si="8"/>
        <v>0</v>
      </c>
      <c r="BJ126" s="12" t="s">
        <v>83</v>
      </c>
      <c r="BK126" s="188">
        <f t="shared" si="9"/>
        <v>0</v>
      </c>
      <c r="BL126" s="12" t="s">
        <v>138</v>
      </c>
      <c r="BM126" s="187" t="s">
        <v>396</v>
      </c>
    </row>
    <row r="127" spans="2:65" s="10" customFormat="1" ht="25.95" customHeight="1">
      <c r="B127" s="162"/>
      <c r="C127" s="163"/>
      <c r="D127" s="164" t="s">
        <v>74</v>
      </c>
      <c r="E127" s="165" t="s">
        <v>397</v>
      </c>
      <c r="F127" s="165" t="s">
        <v>398</v>
      </c>
      <c r="G127" s="163"/>
      <c r="H127" s="163"/>
      <c r="I127" s="166"/>
      <c r="J127" s="167">
        <f>BK127</f>
        <v>0</v>
      </c>
      <c r="K127" s="163"/>
      <c r="L127" s="168"/>
      <c r="M127" s="169"/>
      <c r="N127" s="170"/>
      <c r="O127" s="170"/>
      <c r="P127" s="171">
        <f>P128</f>
        <v>0</v>
      </c>
      <c r="Q127" s="170"/>
      <c r="R127" s="171">
        <f>R128</f>
        <v>0</v>
      </c>
      <c r="S127" s="170"/>
      <c r="T127" s="171">
        <f>T128</f>
        <v>0</v>
      </c>
      <c r="U127" s="172"/>
      <c r="AR127" s="173" t="s">
        <v>83</v>
      </c>
      <c r="AT127" s="174" t="s">
        <v>74</v>
      </c>
      <c r="AU127" s="174" t="s">
        <v>75</v>
      </c>
      <c r="AY127" s="173" t="s">
        <v>121</v>
      </c>
      <c r="BK127" s="175">
        <f>BK128</f>
        <v>0</v>
      </c>
    </row>
    <row r="128" spans="2:65" s="1" customFormat="1" ht="24" customHeight="1">
      <c r="B128" s="29"/>
      <c r="C128" s="176" t="s">
        <v>157</v>
      </c>
      <c r="D128" s="176" t="s">
        <v>122</v>
      </c>
      <c r="E128" s="177" t="s">
        <v>399</v>
      </c>
      <c r="F128" s="178" t="s">
        <v>400</v>
      </c>
      <c r="G128" s="179" t="s">
        <v>146</v>
      </c>
      <c r="H128" s="180">
        <v>1</v>
      </c>
      <c r="I128" s="181"/>
      <c r="J128" s="182">
        <f>ROUND(I128*H128,2)</f>
        <v>0</v>
      </c>
      <c r="K128" s="178" t="s">
        <v>126</v>
      </c>
      <c r="L128" s="33"/>
      <c r="M128" s="209" t="s">
        <v>1</v>
      </c>
      <c r="N128" s="210" t="s">
        <v>40</v>
      </c>
      <c r="O128" s="20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2">
        <f>S128*H128</f>
        <v>0</v>
      </c>
      <c r="U128" s="203" t="s">
        <v>1</v>
      </c>
      <c r="AR128" s="187" t="s">
        <v>138</v>
      </c>
      <c r="AT128" s="187" t="s">
        <v>122</v>
      </c>
      <c r="AU128" s="187" t="s">
        <v>83</v>
      </c>
      <c r="AY128" s="12" t="s">
        <v>121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2" t="s">
        <v>83</v>
      </c>
      <c r="BK128" s="188">
        <f>ROUND(I128*H128,2)</f>
        <v>0</v>
      </c>
      <c r="BL128" s="12" t="s">
        <v>138</v>
      </c>
      <c r="BM128" s="187" t="s">
        <v>401</v>
      </c>
    </row>
    <row r="129" spans="2:12" s="1" customFormat="1" ht="6.9" customHeight="1">
      <c r="B129" s="44"/>
      <c r="C129" s="45"/>
      <c r="D129" s="45"/>
      <c r="E129" s="45"/>
      <c r="F129" s="45"/>
      <c r="G129" s="45"/>
      <c r="H129" s="45"/>
      <c r="I129" s="137"/>
      <c r="J129" s="45"/>
      <c r="K129" s="45"/>
      <c r="L129" s="33"/>
    </row>
  </sheetData>
  <sheetProtection algorithmName="SHA-512" hashValue="imGIfqQGpRIi8JUj+7tWaa81++3APj/CQR5wjnbyDcoBRwS745gwoULU/QoaBmW4BTuOcuZmAoQivbw6YJ5YAg==" saltValue="tJBOKHkaoMEMyptfcyr/U+S348MkBFAQzYwpIOsCkNCF7UjYSVlSeEO3QKOdhCH+rxxsp7t6sQdSMsqrjVSRjg==" spinCount="100000" sheet="1" objects="1" scenarios="1" formatColumns="0" formatRows="0" autoFilter="0"/>
  <autoFilter ref="C117:K12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Uzemnění a jímací so...</vt:lpstr>
      <vt:lpstr>02 - Silnoproudá elektroi...</vt:lpstr>
      <vt:lpstr>03 - Úprava v rozvaděči 2RH</vt:lpstr>
      <vt:lpstr>04 - Ostatní práce, revize</vt:lpstr>
      <vt:lpstr>'01 - Uzemnění a jímací so...'!Názvy_tisku</vt:lpstr>
      <vt:lpstr>'02 - Silnoproudá elektroi...'!Názvy_tisku</vt:lpstr>
      <vt:lpstr>'03 - Úprava v rozvaděči 2RH'!Názvy_tisku</vt:lpstr>
      <vt:lpstr>'04 - Ostatní práce, revize'!Názvy_tisku</vt:lpstr>
      <vt:lpstr>'Rekapitulace stavby'!Názvy_tisku</vt:lpstr>
      <vt:lpstr>'01 - Uzemnění a jímací so...'!Oblast_tisku</vt:lpstr>
      <vt:lpstr>'02 - Silnoproudá elektroi...'!Oblast_tisku</vt:lpstr>
      <vt:lpstr>'03 - Úprava v rozvaděči 2RH'!Oblast_tisku</vt:lpstr>
      <vt:lpstr>'04 - Ostatní práce, revize'!Oblast_tisku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NB-DELL\Pavel</dc:creator>
  <cp:lastModifiedBy>Zatloukalová Eva, Ing.</cp:lastModifiedBy>
  <dcterms:created xsi:type="dcterms:W3CDTF">2019-05-24T07:11:59Z</dcterms:created>
  <dcterms:modified xsi:type="dcterms:W3CDTF">2021-03-10T09:50:32Z</dcterms:modified>
</cp:coreProperties>
</file>